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L:\Audit Common\GUT Forms\"/>
    </mc:Choice>
  </mc:AlternateContent>
  <xr:revisionPtr revIDLastSave="0" documentId="13_ncr:1_{16A5D787-3042-41C6-BD68-43CB02C415BB}" xr6:coauthVersionLast="47" xr6:coauthVersionMax="47" xr10:uidLastSave="{00000000-0000-0000-0000-000000000000}"/>
  <bookViews>
    <workbookView xWindow="-108" yWindow="-108" windowWidth="23256" windowHeight="13896" tabRatio="500" activeTab="3" xr2:uid="{00000000-000D-0000-FFFF-FFFF00000000}"/>
  </bookViews>
  <sheets>
    <sheet name="Page_1" sheetId="1" r:id="rId1"/>
    <sheet name="Page_2" sheetId="2" r:id="rId2"/>
    <sheet name="Rounding_Worksheet" sheetId="3" state="hidden" r:id="rId3"/>
    <sheet name="Tie-Out_Map" sheetId="4" r:id="rId4"/>
  </sheets>
  <definedNames>
    <definedName name="_xlnm.Print_Area" localSheetId="3">'Tie-Out_Map'!$A$1:$E$115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8" i="4" l="1"/>
  <c r="C7" i="4"/>
  <c r="D5" i="4"/>
  <c r="C29" i="3"/>
  <c r="E28" i="3"/>
  <c r="D28" i="3"/>
  <c r="D27" i="3"/>
  <c r="D29" i="3" s="1"/>
  <c r="D26" i="3"/>
  <c r="E26" i="3" s="1"/>
  <c r="D25" i="3"/>
  <c r="E25" i="3" s="1"/>
  <c r="D14" i="3"/>
  <c r="D10" i="3"/>
  <c r="D20" i="3" s="1"/>
  <c r="C10" i="3"/>
  <c r="D19" i="3" s="1"/>
  <c r="D21" i="3" s="1"/>
  <c r="D9" i="3"/>
  <c r="E9" i="3" s="1"/>
  <c r="D8" i="3"/>
  <c r="E8" i="3" s="1"/>
  <c r="D7" i="3"/>
  <c r="E7" i="3" s="1"/>
  <c r="E72" i="2"/>
  <c r="C6" i="4" s="1"/>
  <c r="E6" i="4" s="1"/>
  <c r="D72" i="2"/>
  <c r="F71" i="2"/>
  <c r="F70" i="2"/>
  <c r="F69" i="2"/>
  <c r="F68" i="2"/>
  <c r="F67" i="2"/>
  <c r="F66" i="2"/>
  <c r="E62" i="2"/>
  <c r="C5" i="4" s="1"/>
  <c r="E5" i="4" s="1"/>
  <c r="D62" i="2"/>
  <c r="F61" i="2"/>
  <c r="F60" i="2"/>
  <c r="F59" i="2"/>
  <c r="F58" i="2"/>
  <c r="F57" i="2"/>
  <c r="F56" i="2"/>
  <c r="F55" i="2"/>
  <c r="F54" i="2"/>
  <c r="F53" i="2"/>
  <c r="F52" i="2"/>
  <c r="F51" i="2"/>
  <c r="E45" i="2"/>
  <c r="K23" i="1" s="1"/>
  <c r="D45" i="2"/>
  <c r="F44" i="2"/>
  <c r="F43" i="2"/>
  <c r="F42" i="2"/>
  <c r="F41" i="2"/>
  <c r="F40" i="2"/>
  <c r="F39" i="2"/>
  <c r="F38" i="2"/>
  <c r="F37" i="2"/>
  <c r="F36" i="2"/>
  <c r="F35" i="2"/>
  <c r="E29" i="2"/>
  <c r="D6" i="4" s="1"/>
  <c r="D29" i="2"/>
  <c r="F28" i="2"/>
  <c r="F27" i="2"/>
  <c r="F26" i="2"/>
  <c r="F25" i="2"/>
  <c r="F24" i="2"/>
  <c r="F23" i="2"/>
  <c r="F22" i="2"/>
  <c r="F21" i="2"/>
  <c r="F20" i="2"/>
  <c r="E14" i="2"/>
  <c r="D14" i="2"/>
  <c r="F12" i="2"/>
  <c r="F11" i="2"/>
  <c r="F10" i="2"/>
  <c r="F9" i="2"/>
  <c r="F8" i="2"/>
  <c r="F7" i="2"/>
  <c r="F6" i="2"/>
  <c r="F5" i="2"/>
  <c r="K22" i="1"/>
  <c r="D8" i="4" s="1"/>
  <c r="K21" i="1"/>
  <c r="D10" i="4" s="1"/>
  <c r="K24" i="1" l="1"/>
  <c r="D9" i="4"/>
  <c r="D32" i="3"/>
  <c r="E29" i="3"/>
  <c r="E8" i="4"/>
  <c r="E27" i="3"/>
  <c r="F62" i="2"/>
  <c r="D7" i="4"/>
  <c r="E7" i="4" s="1"/>
  <c r="E10" i="3"/>
  <c r="D13" i="3"/>
  <c r="D15" i="3"/>
  <c r="C9" i="4"/>
  <c r="E9" i="4" s="1"/>
  <c r="D33" i="3"/>
  <c r="D34" i="3"/>
  <c r="F72" i="2"/>
  <c r="D16" i="3" l="1"/>
  <c r="D35" i="3"/>
  <c r="D11" i="4"/>
  <c r="C10" i="4"/>
  <c r="E10" i="4" s="1"/>
  <c r="K26" i="1"/>
  <c r="E12" i="4" l="1"/>
  <c r="C11" i="4"/>
  <c r="E11" i="4" s="1"/>
  <c r="K29" i="1"/>
  <c r="K34" i="1" s="1"/>
</calcChain>
</file>

<file path=xl/sharedStrings.xml><?xml version="1.0" encoding="utf-8"?>
<sst xmlns="http://schemas.openxmlformats.org/spreadsheetml/2006/main" count="219" uniqueCount="175">
  <si>
    <t>RAILROAD COMMISSION OF TEXAS</t>
  </si>
  <si>
    <t xml:space="preserve">FOR COMMISSION USE </t>
  </si>
  <si>
    <t>OVERSIGHT AND SAFETY DIVISION</t>
  </si>
  <si>
    <t>GAS SERVICES / UTILITY AUDIT SECTION</t>
  </si>
  <si>
    <t>GAS UTILITY TAX REPORT</t>
  </si>
  <si>
    <t xml:space="preserve">  UTILITY NAME</t>
  </si>
  <si>
    <t>SAMPLE PIPELINE COMPANY LLC</t>
  </si>
  <si>
    <t>3RD QUARTER ENDING:</t>
  </si>
  <si>
    <t xml:space="preserve">  ADDRESS</t>
  </si>
  <si>
    <t>Jane Doe</t>
  </si>
  <si>
    <t>ORG. ID#</t>
  </si>
  <si>
    <t>September 30, 2026</t>
  </si>
  <si>
    <t>100 Sample Street, Suite 1</t>
  </si>
  <si>
    <t xml:space="preserve">  CITY</t>
  </si>
  <si>
    <t>Austin</t>
  </si>
  <si>
    <t>STATE</t>
  </si>
  <si>
    <t>TX</t>
  </si>
  <si>
    <t>ZIP</t>
  </si>
  <si>
    <t>78701</t>
  </si>
  <si>
    <t>DUE DATE OF REPORT:</t>
  </si>
  <si>
    <t>November 20, 2026</t>
  </si>
  <si>
    <t>☐</t>
  </si>
  <si>
    <t>Check here if change of address or representative.</t>
  </si>
  <si>
    <t xml:space="preserve">TO AVOID PENALTY, REPORT MUST BE </t>
  </si>
  <si>
    <t xml:space="preserve"> RECEIVED BY NOVEMBER 20TH</t>
  </si>
  <si>
    <t>SAMPLE - COMPLETED FOR TRAINING ONLY. NOT A REAL FILING.</t>
  </si>
  <si>
    <t>AMOUNT SUMMARIES</t>
  </si>
  <si>
    <t xml:space="preserve">  1    TOTAL GROSS RECEIPTS</t>
  </si>
  <si>
    <t xml:space="preserve">(TOTAL FROM REVERSE SIDE) </t>
  </si>
  <si>
    <t xml:space="preserve">  2    LESS NON-TAXABLE RECEIPTS</t>
  </si>
  <si>
    <t xml:space="preserve">  3    LESS DEDUCTIONS</t>
  </si>
  <si>
    <t xml:space="preserve">  4    TOTAL TAXABLE GROSS INCOME</t>
  </si>
  <si>
    <t xml:space="preserve">(IF LESS THAN ZERO, ENTER ZERO) </t>
  </si>
  <si>
    <t>TAX RATE</t>
  </si>
  <si>
    <t xml:space="preserve">  5    TOTAL TAX DUE</t>
  </si>
  <si>
    <t xml:space="preserve">  6    ADJUSTMENTS FOR UNDER (+)/OVER(-) PAYMENTS</t>
  </si>
  <si>
    <t xml:space="preserve">(PROVIDE EXPLANATION) </t>
  </si>
  <si>
    <t xml:space="preserve">  7    NET TAX DUE</t>
  </si>
  <si>
    <t xml:space="preserve">  8    LATE FILING PERIOD:</t>
  </si>
  <si>
    <t>1-30 DAYS LATE - 5% OF ITEM 7 (MINIMUM PENALTY $5)</t>
  </si>
  <si>
    <t>MORE THAN 30 DAYS LATE - 10% OF ITEM 7 (MINIMUM PENALTY $5)</t>
  </si>
  <si>
    <t xml:space="preserve">  9    INTEREST:</t>
  </si>
  <si>
    <t>PERIOD:  STARTING 61 DAYS AFTER DUE DATE</t>
  </si>
  <si>
    <t>RATE:      12% PER ANNUM ON UNPAID BALANCE OF ITEM 7</t>
  </si>
  <si>
    <t xml:space="preserve">  10  TOTAL AMOUNT DUE AND PAYABLE</t>
  </si>
  <si>
    <t xml:space="preserve">(ITEM 7 PLUS ITEM 8 PLUS ITEM 9) </t>
  </si>
  <si>
    <t>All future payments will need to be submitted in the online payment portal.</t>
  </si>
  <si>
    <t>I DECLARE THAT THE INFORMATION CONTAINED IN THIS DOCUMENT AND ANY ATTACHMENTS IS TRUE AND CORRECT TO THE BEST OF MY KNOWLEDGE AND BELIEF. THIS FORM CAN ONLY BE SIGNED BY: CORPORATION- PRESIDENT, SECRETARY, OR GENERAL MANAGER.  NON-CORPORATION- OWNER OF THE GAS UTILITY.</t>
  </si>
  <si>
    <t>MAILED IN PAYMENTS WILL NO LONGER BE ACCEPTED</t>
  </si>
  <si>
    <t xml:space="preserve"> SIGN</t>
  </si>
  <si>
    <t>(signature)</t>
  </si>
  <si>
    <t xml:space="preserve"> HERE</t>
  </si>
  <si>
    <t>EMAIL TO:</t>
  </si>
  <si>
    <t>GUTAX@RRC.TEXAS.GOV</t>
  </si>
  <si>
    <t xml:space="preserve"> PRINT</t>
  </si>
  <si>
    <t xml:space="preserve"> NAME</t>
  </si>
  <si>
    <t xml:space="preserve"> TITLE</t>
  </si>
  <si>
    <t>Director-Accounting</t>
  </si>
  <si>
    <t xml:space="preserve"> BUSINESS</t>
  </si>
  <si>
    <t>(555) 555-0100</t>
  </si>
  <si>
    <t>DATE</t>
  </si>
  <si>
    <t xml:space="preserve"> PHONE</t>
  </si>
  <si>
    <t xml:space="preserve">E-MAIL </t>
  </si>
  <si>
    <t>jane.doe@example.com</t>
  </si>
  <si>
    <t>GAS UTILITY TAX, PURSUANT TO TEX. UTIL. CODE, § 122.101 &amp; 122.102 AND 16 T.A.C., § 7.351</t>
  </si>
  <si>
    <t>FOR ASSISTANCE CALL 512-463-7027</t>
  </si>
  <si>
    <t>FORM GUA 7.351</t>
  </si>
  <si>
    <t>Rev.6/2026</t>
  </si>
  <si>
    <t>GROSS RECEIPTS</t>
  </si>
  <si>
    <t>SAMPLE - COMPLETED FOR TRAINING ONLY</t>
  </si>
  <si>
    <t>Select Unit: 
MMBtu or Mcf (Required)</t>
  </si>
  <si>
    <t>Volume</t>
  </si>
  <si>
    <t>Amount**</t>
  </si>
  <si>
    <t>FROM THE FOLLOWING ACCOUNTS:</t>
  </si>
  <si>
    <t>Acct.</t>
  </si>
  <si>
    <t>Description</t>
  </si>
  <si>
    <t>Residential Sales</t>
  </si>
  <si>
    <t>Commercial and Industrial Sales</t>
  </si>
  <si>
    <t>Sales to Public Authorities</t>
  </si>
  <si>
    <t>Sales for Resale</t>
  </si>
  <si>
    <t>Transportation/Compression Revenues through Gathering</t>
  </si>
  <si>
    <t>Transportation/Compression Revenues through Transmission</t>
  </si>
  <si>
    <t>MMBtu</t>
  </si>
  <si>
    <t>Transportation/Compression Revenues through Distribution</t>
  </si>
  <si>
    <t>Underground Storage Revenues</t>
  </si>
  <si>
    <t>Other Gas Revenues (As booked in FERC Acct. 495 - Provide details by Sub-Account Below)</t>
  </si>
  <si>
    <t>TOTAL     (ITEM 1 TO FRONT SIDE)</t>
  </si>
  <si>
    <t>NON-TAXABLE RECEIPTS</t>
  </si>
  <si>
    <t>INCLUDED IN ABOVE TOTALS 
(Any entries shown in this section should have a reason listed in the notes section below)</t>
  </si>
  <si>
    <t>Other Gas Revenues (Provide details by Sub-Account and reason in Company Notes below)</t>
  </si>
  <si>
    <t>TOTAL     (ITEM 2 TO FRONT SIDE)</t>
  </si>
  <si>
    <t>DEDUCTIONS</t>
  </si>
  <si>
    <t>APPLICABLE TO THE TAXABLE GROSS RECEIPTS</t>
  </si>
  <si>
    <t>Well Head Purchases</t>
  </si>
  <si>
    <t>Field Line Purchases</t>
  </si>
  <si>
    <t>Gasoline Plant Outlet Purchases</t>
  </si>
  <si>
    <t>Transmission Line Purchases</t>
  </si>
  <si>
    <t>City Gate Purchases</t>
  </si>
  <si>
    <t>Exchange Gas (Dr/&lt;Cr&gt;)</t>
  </si>
  <si>
    <t>Purchased Gas Expenses</t>
  </si>
  <si>
    <t>808.1/808.2</t>
  </si>
  <si>
    <t>Net Underground Storage Activity</t>
  </si>
  <si>
    <t>Storage Expenses Paid to Others</t>
  </si>
  <si>
    <t>Transmission/Compression by Others</t>
  </si>
  <si>
    <t>TOTAL     (ITEM 3 TO FRONT SIDE)</t>
  </si>
  <si>
    <t>* NOTE:  Gas Distribution utilities must report in Mcf;  Transmission and Gathering utilities must report in MMBtu</t>
  </si>
  <si>
    <t>** NOTE: All Amounts entered should be rounded to the nearest dollar.</t>
  </si>
  <si>
    <t>COMPANY NOTES:</t>
  </si>
  <si>
    <t>Details of Account 495 by Sub-Account, Volume (when applicable) and $ Amount:</t>
  </si>
  <si>
    <t>Acct./
Sub-Acct</t>
  </si>
  <si>
    <t>Sub-Account Description</t>
  </si>
  <si>
    <t>Select Unit
(if volume entered)</t>
  </si>
  <si>
    <t>Pipeline Proj Reimbursements</t>
  </si>
  <si>
    <t>Wheeling Title Transfer Fees</t>
  </si>
  <si>
    <t>Gas Hedge-gain/loss</t>
  </si>
  <si>
    <t>TOTAL  (ACCOUNT 495 DETAIL)</t>
  </si>
  <si>
    <t>To add lines: right-click the row number of a blank row inside a table (not the TOTAL row), then choose Insert.</t>
  </si>
  <si>
    <t>Non-Taxable Reason for Non-Taxable Receipts by Account and/or Sub-Account/Amount (if applicable):</t>
  </si>
  <si>
    <t>Reason for Non-Taxable Receipts</t>
  </si>
  <si>
    <t>(Sample reason) Project cost reimbursement - not gas revenue</t>
  </si>
  <si>
    <t>(Sample reason) Title transfer fee - administrative, not gas revenue</t>
  </si>
  <si>
    <t>(Sample reason) Gas hedge gain/loss - financial settlement</t>
  </si>
  <si>
    <t>(Sample reason) Describe the basis for non-taxable</t>
  </si>
  <si>
    <t>TOTAL  (NON-TAXABLE DETAIL)</t>
  </si>
  <si>
    <t>ROUNDING WORKSHEET (SAMPLE)</t>
  </si>
  <si>
    <t>SAMPLE - TRAINING ONLY. Fictional data. Blue text = amounts typed from the general ledger.</t>
  </si>
  <si>
    <t>Why this matters: each sub-account is entered separately, so round every line to the nearest dollar FIRST, then add the rounded lines. The total of the rounded lines is the amount that goes on line 495 on Page_2.</t>
  </si>
  <si>
    <t>1.  GROSS RECEIPTS - ACCOUNT 495 DETAIL</t>
  </si>
  <si>
    <t>Sub-Acct</t>
  </si>
  <si>
    <t>Per general ledger
(unrounded, with cents)</t>
  </si>
  <si>
    <t>Rounded to nearest dollar
=ROUND(ledger,0)</t>
  </si>
  <si>
    <t>Rounding
difference</t>
  </si>
  <si>
    <t>TOTAL</t>
  </si>
  <si>
    <t>Check</t>
  </si>
  <si>
    <t>Total of rounded lines (enter this on line 495)</t>
  </si>
  <si>
    <t>Page_2 Gross Receipts line 495 (cell E13)</t>
  </si>
  <si>
    <t>Page_2 495 detail table total (cell E62)</t>
  </si>
  <si>
    <t>Result</t>
  </si>
  <si>
    <t>Common mistake - rounding the subtotal instead of each line</t>
  </si>
  <si>
    <t>Subtotal per ledger, rounded: =ROUND(subtotal,0)</t>
  </si>
  <si>
    <t>Total of rounded lines (correct method)</t>
  </si>
  <si>
    <t>Difference (this is why a return does not tie)</t>
  </si>
  <si>
    <t>2.  NON-TAXABLE RECEIPTS - DETAIL AND REASONS</t>
  </si>
  <si>
    <t>Description / reason</t>
  </si>
  <si>
    <t>Project cost reimbursement (sample reason)</t>
  </si>
  <si>
    <t>Title transfer fee (sample reason)</t>
  </si>
  <si>
    <t>Gas hedge gain/loss (sample reason)</t>
  </si>
  <si>
    <t>Transportation revenue not subject to tax (sample reason)</t>
  </si>
  <si>
    <t>Total of rounded lines</t>
  </si>
  <si>
    <t>Page_2 Non-Taxable Receipts total (cell E29)</t>
  </si>
  <si>
    <t>Page_2 non-taxable reasons table total (cell E72)</t>
  </si>
  <si>
    <t>Do not change the formulas on Page_1 to pull unrounded detail. Page_1 items 1-3 must come from the Page_2 totals so the summary ties to the detail.</t>
  </si>
  <si>
    <t>TIE-OUT MAP (SAMPLE)</t>
  </si>
  <si>
    <t>SAMPLE - TRAINING ONLY. The table checks each tie-out live. The arrows below show where each number comes from and where it must agree.</t>
  </si>
  <si>
    <t>Ref</t>
  </si>
  <si>
    <t>What must tie</t>
  </si>
  <si>
    <t>Amount</t>
  </si>
  <si>
    <t>Must equal</t>
  </si>
  <si>
    <t>A1</t>
  </si>
  <si>
    <t>495 detail table total (Page_2 E62)  =  Gross Receipts line 495 (Page_2 E13)</t>
  </si>
  <si>
    <t>A2</t>
  </si>
  <si>
    <t>Non-taxable reasons table total (Page_2 E72)  =  Non-Taxable Receipts total (Page_2 E29)</t>
  </si>
  <si>
    <t>B1</t>
  </si>
  <si>
    <t>Gross Receipts total (Page_2 E14)  =  Page_1 item 1</t>
  </si>
  <si>
    <t>B2</t>
  </si>
  <si>
    <t>Non-Taxable Receipts total (Page_2 E29)  =  Page_1 item 2</t>
  </si>
  <si>
    <t>B3</t>
  </si>
  <si>
    <t>Deductions total (Page_2 E45)  =  Page_1 item 3</t>
  </si>
  <si>
    <t>B4</t>
  </si>
  <si>
    <t>Page_1 item 4  =  item 1 - item 2 - item 3</t>
  </si>
  <si>
    <t>B5</t>
  </si>
  <si>
    <t>Page_1 item 5  =  item 4 x tax rate (0.005)</t>
  </si>
  <si>
    <t>Overall</t>
  </si>
  <si>
    <t>MAP A - Page 2: the detail tables must tie to the totals above them (A1, A2)</t>
  </si>
  <si>
    <t>MAP B - Page 2 totals flow to Page 1 (B1 to B3), and items 4 and 5 calculate from them (B4, B5)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</si>
</sst>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_);_(@_)"/>
    <numFmt numFmtId="165" formatCode="_(\$* #,##0_);_(\$* \(#,##0\);_(\$* \-??_);_(@_)"/>
    <numFmt numFmtId="166" formatCode="#,##0.00;\(#,##0.00\);\-"/>
    <numFmt numFmtId="167" formatCode="#,##0;\(#,##0\);\-"/>
    <numFmt numFmtId="168" formatCode="0.00;\(0.00\);\-"/>
    <numFmt numFmtId="169" formatCode="0;\(0\);\-"/>
  </numFmts>
  <fonts count="46" x14ac:knownFonts="1">
    <font>
      <sz val="11"/>
      <color theme="1"/>
      <name val="Calibri"/>
      <family val="2"/>
      <charset val="1"/>
    </font>
    <font>
      <b/>
      <sz val="14"/>
      <name val="Arial"/>
      <family val="2"/>
      <charset val="1"/>
    </font>
    <font>
      <b/>
      <sz val="10"/>
      <name val="Arial"/>
      <family val="2"/>
      <charset val="1"/>
    </font>
    <font>
      <sz val="12"/>
      <name val="Arial"/>
      <family val="2"/>
      <charset val="1"/>
    </font>
    <font>
      <b/>
      <sz val="9"/>
      <name val="Arial"/>
      <family val="2"/>
      <charset val="1"/>
    </font>
    <font>
      <sz val="9"/>
      <name val="Arial"/>
      <family val="2"/>
      <charset val="1"/>
    </font>
    <font>
      <sz val="10"/>
      <name val="Arial"/>
      <family val="2"/>
      <charset val="1"/>
    </font>
    <font>
      <b/>
      <sz val="20"/>
      <name val="Arial"/>
      <family val="2"/>
      <charset val="1"/>
    </font>
    <font>
      <b/>
      <sz val="18"/>
      <name val="Arial"/>
      <family val="2"/>
      <charset val="1"/>
    </font>
    <font>
      <sz val="8"/>
      <name val="Arial"/>
      <family val="2"/>
      <charset val="1"/>
    </font>
    <font>
      <sz val="10"/>
      <color rgb="FF0000FF"/>
      <name val="Arial"/>
      <charset val="1"/>
    </font>
    <font>
      <b/>
      <sz val="12"/>
      <name val="Arial"/>
      <family val="2"/>
      <charset val="1"/>
    </font>
    <font>
      <b/>
      <sz val="8"/>
      <name val="Arial"/>
      <family val="2"/>
      <charset val="1"/>
    </font>
    <font>
      <sz val="10"/>
      <color theme="1"/>
      <name val="Arial"/>
      <family val="2"/>
      <charset val="1"/>
    </font>
    <font>
      <sz val="6"/>
      <name val="Arial"/>
      <family val="2"/>
      <charset val="1"/>
    </font>
    <font>
      <b/>
      <sz val="11"/>
      <color rgb="FFFF0000"/>
      <name val="Arial"/>
      <charset val="1"/>
    </font>
    <font>
      <sz val="11"/>
      <color rgb="FFFF0000"/>
      <name val="Calibri"/>
      <family val="2"/>
      <charset val="1"/>
    </font>
    <font>
      <sz val="7"/>
      <name val="Arial"/>
      <family val="2"/>
      <charset val="1"/>
    </font>
    <font>
      <b/>
      <sz val="10"/>
      <color rgb="FF000000"/>
      <name val="Calibri"/>
      <family val="2"/>
      <charset val="1"/>
    </font>
    <font>
      <sz val="10"/>
      <color theme="1"/>
      <name val="Calibri"/>
      <family val="2"/>
      <charset val="1"/>
    </font>
    <font>
      <b/>
      <sz val="6"/>
      <name val="Arial"/>
      <family val="2"/>
      <charset val="1"/>
    </font>
    <font>
      <b/>
      <sz val="10"/>
      <color rgb="FFC00000"/>
      <name val="Calibri"/>
      <family val="2"/>
      <charset val="1"/>
    </font>
    <font>
      <i/>
      <sz val="9"/>
      <color rgb="FF7F7F7F"/>
      <name val="Arial"/>
      <charset val="1"/>
    </font>
    <font>
      <b/>
      <sz val="8"/>
      <color theme="1"/>
      <name val="Arial"/>
      <family val="2"/>
      <charset val="1"/>
    </font>
    <font>
      <b/>
      <u/>
      <sz val="10"/>
      <color rgb="FF0563C1"/>
      <name val="Arial"/>
      <family val="2"/>
      <charset val="1"/>
    </font>
    <font>
      <sz val="8"/>
      <color rgb="FF0000FF"/>
      <name val="Arial"/>
      <charset val="1"/>
    </font>
    <font>
      <b/>
      <sz val="22"/>
      <name val="Arial"/>
      <family val="2"/>
      <charset val="1"/>
    </font>
    <font>
      <b/>
      <i/>
      <sz val="10"/>
      <name val="Arial"/>
      <family val="2"/>
      <charset val="1"/>
    </font>
    <font>
      <b/>
      <sz val="11"/>
      <name val="Arial"/>
      <family val="2"/>
      <charset val="1"/>
    </font>
    <font>
      <u/>
      <sz val="11"/>
      <name val="Arial"/>
      <family val="2"/>
      <charset val="1"/>
    </font>
    <font>
      <sz val="11"/>
      <name val="Arial"/>
      <family val="2"/>
      <charset val="1"/>
    </font>
    <font>
      <sz val="11"/>
      <color rgb="FF0000FF"/>
      <name val="Calibri"/>
      <charset val="1"/>
    </font>
    <font>
      <i/>
      <sz val="10"/>
      <name val="Arial"/>
      <family val="2"/>
      <charset val="1"/>
    </font>
    <font>
      <b/>
      <u/>
      <sz val="11"/>
      <color theme="1"/>
      <name val="Calibri"/>
      <family val="2"/>
      <charset val="1"/>
    </font>
    <font>
      <u/>
      <sz val="11"/>
      <color theme="1"/>
      <name val="Calibri"/>
      <family val="2"/>
      <charset val="1"/>
    </font>
    <font>
      <sz val="11"/>
      <color rgb="FF0000FF"/>
      <name val="Arial"/>
      <charset val="1"/>
    </font>
    <font>
      <sz val="11"/>
      <name val="Arial"/>
      <charset val="1"/>
    </font>
    <font>
      <i/>
      <sz val="8"/>
      <color rgb="FF595959"/>
      <name val="Arial"/>
      <charset val="1"/>
    </font>
    <font>
      <sz val="11"/>
      <color theme="1"/>
      <name val="Arial"/>
      <family val="2"/>
      <charset val="1"/>
    </font>
    <font>
      <b/>
      <sz val="14"/>
      <name val="Arial"/>
      <charset val="1"/>
    </font>
    <font>
      <b/>
      <sz val="10"/>
      <color rgb="FFFF0000"/>
      <name val="Arial"/>
      <charset val="1"/>
    </font>
    <font>
      <sz val="10"/>
      <color rgb="FF404040"/>
      <name val="Arial"/>
      <charset val="1"/>
    </font>
    <font>
      <b/>
      <sz val="11"/>
      <name val="Arial"/>
      <charset val="1"/>
    </font>
    <font>
      <b/>
      <sz val="10"/>
      <name val="Arial"/>
      <charset val="1"/>
    </font>
    <font>
      <sz val="10"/>
      <name val="Arial"/>
      <charset val="1"/>
    </font>
    <font>
      <b/>
      <sz val="10"/>
      <color rgb="FFC00000"/>
      <name val="Arial"/>
      <charset val="1"/>
    </font>
  </fonts>
  <fills count="6">
    <fill>
      <patternFill patternType="none"/>
    </fill>
    <fill>
      <patternFill patternType="gray125"/>
    </fill>
    <fill>
      <patternFill patternType="solid">
        <fgColor rgb="FFFFFFFF"/>
        <bgColor rgb="FFFFFFCC"/>
      </patternFill>
    </fill>
    <fill>
      <patternFill patternType="solid">
        <fgColor rgb="FFFFCC99"/>
        <bgColor rgb="FFC0C0C0"/>
      </patternFill>
    </fill>
    <fill>
      <patternFill patternType="solid">
        <fgColor rgb="FFFFFF00"/>
        <bgColor rgb="FFFFFF00"/>
      </patternFill>
    </fill>
    <fill>
      <patternFill patternType="solid">
        <fgColor rgb="FF00B0F0"/>
        <bgColor rgb="FF33CCCC"/>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style="thin">
        <color auto="1"/>
      </left>
      <right/>
      <top style="thick">
        <color auto="1"/>
      </top>
      <bottom style="thin">
        <color auto="1"/>
      </bottom>
      <diagonal/>
    </border>
    <border>
      <left/>
      <right style="thin">
        <color auto="1"/>
      </right>
      <top style="thick">
        <color auto="1"/>
      </top>
      <bottom style="thin">
        <color auto="1"/>
      </bottom>
      <diagonal/>
    </border>
    <border>
      <left style="thin">
        <color auto="1"/>
      </left>
      <right/>
      <top style="thick">
        <color auto="1"/>
      </top>
      <bottom/>
      <diagonal/>
    </border>
    <border>
      <left/>
      <right style="thin">
        <color auto="1"/>
      </right>
      <top style="thick">
        <color auto="1"/>
      </top>
      <bottom/>
      <diagonal/>
    </border>
    <border>
      <left/>
      <right/>
      <top style="thin">
        <color auto="1"/>
      </top>
      <bottom/>
      <diagonal/>
    </border>
    <border>
      <left/>
      <right style="thin">
        <color auto="1"/>
      </right>
      <top style="thin">
        <color auto="1"/>
      </top>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top/>
      <bottom style="hair">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thin">
        <color auto="1"/>
      </bottom>
      <diagonal/>
    </border>
    <border>
      <left/>
      <right style="thin">
        <color auto="1"/>
      </right>
      <top style="medium">
        <color auto="1"/>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1">
    <xf numFmtId="0" fontId="0" fillId="0" borderId="0"/>
  </cellStyleXfs>
  <cellXfs count="227">
    <xf numFmtId="0" fontId="0" fillId="0" borderId="0" xfId="0"/>
    <xf numFmtId="0" fontId="9" fillId="0" borderId="1" xfId="0" applyFont="1" applyBorder="1" applyAlignment="1" applyProtection="1">
      <alignment horizontal="center"/>
      <protection locked="0"/>
    </xf>
    <xf numFmtId="0" fontId="24" fillId="3" borderId="24" xfId="0" applyFont="1" applyFill="1" applyBorder="1" applyAlignment="1">
      <alignment horizontal="center" vertical="center"/>
    </xf>
    <xf numFmtId="0" fontId="23" fillId="3" borderId="24" xfId="0" applyFont="1" applyFill="1" applyBorder="1" applyAlignment="1">
      <alignment horizontal="left" vertical="center" indent="1"/>
    </xf>
    <xf numFmtId="0" fontId="21" fillId="3" borderId="1" xfId="0" applyFont="1" applyFill="1" applyBorder="1" applyAlignment="1">
      <alignment horizontal="left" vertical="center" wrapText="1"/>
    </xf>
    <xf numFmtId="0" fontId="20" fillId="3" borderId="1" xfId="0" applyFont="1" applyFill="1" applyBorder="1" applyAlignment="1" applyProtection="1">
      <alignment vertical="center" wrapText="1"/>
      <protection locked="0"/>
    </xf>
    <xf numFmtId="0" fontId="18" fillId="3" borderId="1" xfId="0" applyFont="1" applyFill="1" applyBorder="1" applyAlignment="1">
      <alignment horizontal="left" vertical="center" wrapText="1"/>
    </xf>
    <xf numFmtId="0" fontId="4" fillId="3" borderId="11" xfId="0" applyFont="1" applyFill="1" applyBorder="1" applyAlignment="1" applyProtection="1">
      <alignment horizontal="center"/>
      <protection locked="0"/>
    </xf>
    <xf numFmtId="0" fontId="12" fillId="0" borderId="1" xfId="0" applyFont="1" applyBorder="1" applyAlignment="1" applyProtection="1">
      <alignment horizontal="center"/>
      <protection locked="0"/>
    </xf>
    <xf numFmtId="49" fontId="11" fillId="0" borderId="11" xfId="0" applyNumberFormat="1" applyFont="1" applyBorder="1" applyAlignment="1" applyProtection="1">
      <alignment horizontal="center" vertical="center"/>
      <protection locked="0"/>
    </xf>
    <xf numFmtId="0" fontId="2" fillId="0" borderId="10" xfId="0" applyFont="1" applyBorder="1" applyAlignment="1" applyProtection="1">
      <alignment horizontal="center"/>
      <protection locked="0"/>
    </xf>
    <xf numFmtId="0" fontId="5"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2" fillId="0" borderId="1" xfId="0" applyFont="1" applyBorder="1" applyAlignment="1" applyProtection="1">
      <alignment horizontal="center"/>
      <protection locked="0"/>
    </xf>
    <xf numFmtId="0" fontId="1" fillId="0" borderId="0" xfId="0" applyFont="1" applyAlignment="1" applyProtection="1">
      <alignment horizontal="center"/>
      <protection locked="0"/>
    </xf>
    <xf numFmtId="0" fontId="0" fillId="0" borderId="0" xfId="0" applyProtection="1">
      <protection locked="0"/>
    </xf>
    <xf numFmtId="0" fontId="4" fillId="0" borderId="2" xfId="0" applyFont="1" applyBorder="1" applyAlignment="1" applyProtection="1">
      <alignment horizontal="center"/>
      <protection locked="0"/>
    </xf>
    <xf numFmtId="0" fontId="4" fillId="0" borderId="0" xfId="0" applyFont="1" applyAlignment="1" applyProtection="1">
      <alignment horizontal="center"/>
      <protection locked="0"/>
    </xf>
    <xf numFmtId="0" fontId="4" fillId="0" borderId="3" xfId="0" applyFont="1" applyBorder="1" applyAlignment="1" applyProtection="1">
      <alignment horizontal="center"/>
      <protection locked="0"/>
    </xf>
    <xf numFmtId="0" fontId="0" fillId="0" borderId="2" xfId="0" applyBorder="1" applyAlignment="1" applyProtection="1">
      <alignment horizontal="center"/>
      <protection locked="0"/>
    </xf>
    <xf numFmtId="0" fontId="0" fillId="0" borderId="0" xfId="0" applyAlignment="1" applyProtection="1">
      <alignment horizontal="center"/>
      <protection locked="0"/>
    </xf>
    <xf numFmtId="0" fontId="0" fillId="0" borderId="3" xfId="0" applyBorder="1" applyAlignment="1" applyProtection="1">
      <alignment horizontal="center"/>
      <protection locked="0"/>
    </xf>
    <xf numFmtId="0" fontId="6" fillId="0" borderId="0" xfId="0" applyFont="1" applyAlignment="1" applyProtection="1">
      <alignment horizontal="center" vertic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0" fillId="0" borderId="6" xfId="0" applyBorder="1" applyAlignment="1" applyProtection="1">
      <alignment horizontal="center"/>
      <protection locked="0"/>
    </xf>
    <xf numFmtId="0" fontId="7" fillId="0" borderId="0" xfId="0" applyFont="1" applyProtection="1">
      <protection locked="0"/>
    </xf>
    <xf numFmtId="0" fontId="8" fillId="0" borderId="0" xfId="0" applyFont="1" applyProtection="1">
      <protection locked="0"/>
    </xf>
    <xf numFmtId="0" fontId="9" fillId="0" borderId="7" xfId="0" applyFont="1" applyBorder="1" applyAlignment="1" applyProtection="1">
      <alignment horizontal="left"/>
      <protection locked="0"/>
    </xf>
    <xf numFmtId="0" fontId="10" fillId="0" borderId="8" xfId="0" applyFont="1" applyBorder="1" applyProtection="1">
      <protection locked="0"/>
    </xf>
    <xf numFmtId="0" fontId="2" fillId="0" borderId="8" xfId="0" applyFont="1" applyBorder="1" applyProtection="1">
      <protection locked="0"/>
    </xf>
    <xf numFmtId="0" fontId="2" fillId="0" borderId="9" xfId="0" applyFont="1" applyBorder="1" applyProtection="1">
      <protection locked="0"/>
    </xf>
    <xf numFmtId="0" fontId="9" fillId="0" borderId="0" xfId="0" applyFont="1" applyProtection="1">
      <protection locked="0"/>
    </xf>
    <xf numFmtId="0" fontId="9" fillId="0" borderId="2" xfId="0" applyFont="1" applyBorder="1" applyAlignment="1" applyProtection="1">
      <alignment horizontal="left"/>
      <protection locked="0"/>
    </xf>
    <xf numFmtId="0" fontId="9" fillId="0" borderId="8" xfId="0" applyFont="1" applyBorder="1" applyProtection="1">
      <protection locked="0"/>
    </xf>
    <xf numFmtId="0" fontId="10" fillId="0" borderId="6" xfId="0" applyFont="1" applyBorder="1" applyAlignment="1" applyProtection="1">
      <alignment horizontal="center"/>
      <protection locked="0"/>
    </xf>
    <xf numFmtId="0" fontId="10" fillId="0" borderId="5"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9" fillId="0" borderId="0" xfId="0" applyFont="1" applyAlignment="1" applyProtection="1">
      <alignment horizontal="left"/>
      <protection locked="0"/>
    </xf>
    <xf numFmtId="49" fontId="11" fillId="0" borderId="4" xfId="0" applyNumberFormat="1" applyFont="1" applyBorder="1" applyAlignment="1" applyProtection="1">
      <alignment horizontal="center" vertical="center"/>
      <protection locked="0"/>
    </xf>
    <xf numFmtId="49" fontId="11" fillId="0" borderId="5" xfId="0" applyNumberFormat="1" applyFont="1" applyBorder="1" applyAlignment="1" applyProtection="1">
      <alignment horizontal="center" vertical="center"/>
      <protection locked="0"/>
    </xf>
    <xf numFmtId="49" fontId="11" fillId="0" borderId="6" xfId="0" applyNumberFormat="1" applyFont="1" applyBorder="1" applyAlignment="1" applyProtection="1">
      <alignment horizontal="center" vertical="center"/>
      <protection locked="0"/>
    </xf>
    <xf numFmtId="0" fontId="6" fillId="0" borderId="8" xfId="0" applyFont="1" applyBorder="1" applyProtection="1">
      <protection locked="0"/>
    </xf>
    <xf numFmtId="0" fontId="9" fillId="0" borderId="8" xfId="0" applyFont="1" applyBorder="1" applyAlignment="1" applyProtection="1">
      <alignment horizontal="center"/>
      <protection locked="0"/>
    </xf>
    <xf numFmtId="0" fontId="10" fillId="0" borderId="8" xfId="0" applyFont="1" applyBorder="1" applyAlignment="1" applyProtection="1">
      <alignment horizontal="right"/>
      <protection locked="0"/>
    </xf>
    <xf numFmtId="0" fontId="9" fillId="0" borderId="8" xfId="0" applyFont="1" applyBorder="1" applyAlignment="1" applyProtection="1">
      <alignment horizontal="right"/>
      <protection locked="0"/>
    </xf>
    <xf numFmtId="0" fontId="10" fillId="0" borderId="9" xfId="0" applyFont="1" applyBorder="1" applyProtection="1">
      <protection locked="0"/>
    </xf>
    <xf numFmtId="0" fontId="9" fillId="0" borderId="2" xfId="0" applyFont="1" applyBorder="1" applyProtection="1">
      <protection locked="0"/>
    </xf>
    <xf numFmtId="0" fontId="9" fillId="0" borderId="3" xfId="0" applyFont="1" applyBorder="1" applyProtection="1">
      <protection locked="0"/>
    </xf>
    <xf numFmtId="0" fontId="12" fillId="0" borderId="0" xfId="0" applyFont="1" applyAlignment="1" applyProtection="1">
      <alignment horizontal="center"/>
      <protection locked="0"/>
    </xf>
    <xf numFmtId="0" fontId="11" fillId="2" borderId="12" xfId="0" applyFont="1" applyFill="1" applyBorder="1" applyAlignment="1" applyProtection="1">
      <alignment horizontal="center" vertical="center"/>
      <protection locked="0"/>
    </xf>
    <xf numFmtId="0" fontId="2" fillId="3" borderId="0" xfId="0" applyFont="1" applyFill="1" applyAlignment="1" applyProtection="1">
      <alignment horizontal="left" vertical="center" indent="1"/>
      <protection locked="0"/>
    </xf>
    <xf numFmtId="0" fontId="13" fillId="3" borderId="0" xfId="0" applyFont="1" applyFill="1" applyAlignment="1" applyProtection="1">
      <alignment vertical="center"/>
      <protection locked="0"/>
    </xf>
    <xf numFmtId="0" fontId="14" fillId="3" borderId="4" xfId="0" applyFont="1" applyFill="1" applyBorder="1" applyAlignment="1" applyProtection="1">
      <alignment horizontal="center"/>
      <protection locked="0"/>
    </xf>
    <xf numFmtId="0" fontId="14" fillId="3" borderId="5" xfId="0" applyFont="1" applyFill="1" applyBorder="1" applyAlignment="1" applyProtection="1">
      <alignment horizontal="center"/>
      <protection locked="0"/>
    </xf>
    <xf numFmtId="0" fontId="14" fillId="3" borderId="6" xfId="0" applyFont="1" applyFill="1" applyBorder="1" applyAlignment="1" applyProtection="1">
      <alignment horizontal="center"/>
      <protection locked="0"/>
    </xf>
    <xf numFmtId="0" fontId="15" fillId="0" borderId="0" xfId="0" applyFont="1" applyAlignment="1">
      <alignment horizontal="left" vertical="center"/>
    </xf>
    <xf numFmtId="0" fontId="14" fillId="0" borderId="0" xfId="0" applyFont="1" applyAlignment="1" applyProtection="1">
      <alignment horizont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0" fillId="0" borderId="4" xfId="0" applyBorder="1" applyAlignment="1" applyProtection="1">
      <alignment vertical="center"/>
      <protection locked="0"/>
    </xf>
    <xf numFmtId="0" fontId="0" fillId="0" borderId="5" xfId="0" applyBorder="1" applyAlignment="1" applyProtection="1">
      <alignment vertical="center"/>
      <protection locked="0"/>
    </xf>
    <xf numFmtId="0" fontId="14" fillId="0" borderId="5" xfId="0" applyFont="1" applyBorder="1" applyAlignment="1" applyProtection="1">
      <alignment horizontal="right" vertical="center"/>
      <protection locked="0"/>
    </xf>
    <xf numFmtId="164" fontId="0" fillId="0" borderId="13" xfId="0" applyNumberFormat="1" applyBorder="1" applyAlignment="1" applyProtection="1">
      <alignment horizontal="right"/>
      <protection hidden="1"/>
    </xf>
    <xf numFmtId="164" fontId="0" fillId="0" borderId="9" xfId="0" applyNumberFormat="1" applyBorder="1" applyAlignment="1" applyProtection="1">
      <alignment horizontal="right"/>
      <protection hidden="1"/>
    </xf>
    <xf numFmtId="0" fontId="16" fillId="0" borderId="0" xfId="0" applyFont="1" applyProtection="1">
      <protection locked="0"/>
    </xf>
    <xf numFmtId="164" fontId="0" fillId="0" borderId="14" xfId="0" applyNumberFormat="1" applyBorder="1" applyAlignment="1" applyProtection="1">
      <alignment horizontal="right"/>
      <protection hidden="1"/>
    </xf>
    <xf numFmtId="164" fontId="0" fillId="0" borderId="15" xfId="0" applyNumberFormat="1" applyBorder="1" applyAlignment="1" applyProtection="1">
      <alignment horizontal="right"/>
      <protection hidden="1"/>
    </xf>
    <xf numFmtId="164" fontId="0" fillId="0" borderId="16" xfId="0" applyNumberFormat="1" applyBorder="1" applyAlignment="1" applyProtection="1">
      <alignment horizontal="right"/>
      <protection hidden="1"/>
    </xf>
    <xf numFmtId="164" fontId="0" fillId="0" borderId="17" xfId="0" applyNumberFormat="1" applyBorder="1" applyAlignment="1" applyProtection="1">
      <alignment horizontal="right"/>
      <protection hidden="1"/>
    </xf>
    <xf numFmtId="0" fontId="5" fillId="0" borderId="13" xfId="0" applyFont="1" applyBorder="1" applyAlignment="1" applyProtection="1">
      <alignment horizontal="right" vertical="center"/>
      <protection locked="0"/>
    </xf>
    <xf numFmtId="0" fontId="5" fillId="0" borderId="8" xfId="0" applyFont="1" applyBorder="1" applyAlignment="1" applyProtection="1">
      <alignment horizontal="right" vertical="center"/>
      <protection locked="0"/>
    </xf>
    <xf numFmtId="0" fontId="5" fillId="0" borderId="9" xfId="0" applyFont="1" applyBorder="1" applyAlignment="1" applyProtection="1">
      <alignment horizontal="right" vertical="center"/>
      <protection locked="0"/>
    </xf>
    <xf numFmtId="0" fontId="6" fillId="0" borderId="14" xfId="0" applyFont="1" applyBorder="1" applyAlignment="1">
      <alignment horizontal="right"/>
    </xf>
    <xf numFmtId="0" fontId="6" fillId="0" borderId="15" xfId="0" applyFont="1" applyBorder="1" applyAlignment="1">
      <alignment horizontal="right"/>
    </xf>
    <xf numFmtId="0" fontId="0" fillId="0" borderId="2" xfId="0" applyBorder="1" applyAlignment="1" applyProtection="1">
      <alignment vertical="center"/>
      <protection locked="0"/>
    </xf>
    <xf numFmtId="0" fontId="0" fillId="0" borderId="0" xfId="0" applyAlignment="1" applyProtection="1">
      <alignment vertical="center"/>
      <protection locked="0"/>
    </xf>
    <xf numFmtId="164" fontId="0" fillId="0" borderId="18" xfId="0" applyNumberFormat="1" applyBorder="1" applyAlignment="1" applyProtection="1">
      <alignment horizontal="right"/>
      <protection hidden="1"/>
    </xf>
    <xf numFmtId="164" fontId="0" fillId="0" borderId="19" xfId="0" applyNumberFormat="1" applyBorder="1" applyAlignment="1" applyProtection="1">
      <alignment horizontal="right"/>
      <protection hidden="1"/>
    </xf>
    <xf numFmtId="0" fontId="0" fillId="0" borderId="7" xfId="0" applyBorder="1" applyAlignment="1" applyProtection="1">
      <alignment vertical="center"/>
      <protection locked="0"/>
    </xf>
    <xf numFmtId="0" fontId="0" fillId="0" borderId="20" xfId="0" applyBorder="1" applyAlignment="1" applyProtection="1">
      <alignment vertical="center"/>
      <protection locked="0"/>
    </xf>
    <xf numFmtId="0" fontId="14" fillId="0" borderId="20" xfId="0" applyFont="1" applyBorder="1" applyAlignment="1" applyProtection="1">
      <alignment horizontal="right" vertical="center"/>
      <protection locked="0"/>
    </xf>
    <xf numFmtId="164" fontId="0" fillId="0" borderId="7" xfId="0" applyNumberFormat="1" applyBorder="1" applyAlignment="1" applyProtection="1">
      <alignment horizontal="right"/>
      <protection locked="0"/>
    </xf>
    <xf numFmtId="164" fontId="0" fillId="0" borderId="21" xfId="0" applyNumberFormat="1" applyBorder="1" applyAlignment="1" applyProtection="1">
      <alignment horizontal="right"/>
      <protection locked="0"/>
    </xf>
    <xf numFmtId="0" fontId="0" fillId="0" borderId="4" xfId="0" applyBorder="1" applyProtection="1">
      <protection locked="0"/>
    </xf>
    <xf numFmtId="0" fontId="0" fillId="0" borderId="5" xfId="0" applyBorder="1" applyProtection="1">
      <protection locked="0"/>
    </xf>
    <xf numFmtId="164" fontId="0" fillId="0" borderId="4" xfId="0" applyNumberFormat="1" applyBorder="1" applyAlignment="1" applyProtection="1">
      <alignment horizontal="right"/>
      <protection locked="0"/>
    </xf>
    <xf numFmtId="164" fontId="0" fillId="0" borderId="6" xfId="0" applyNumberFormat="1" applyBorder="1" applyAlignment="1" applyProtection="1">
      <alignment horizontal="right"/>
      <protection locked="0"/>
    </xf>
    <xf numFmtId="0" fontId="0" fillId="0" borderId="5" xfId="0" applyBorder="1" applyAlignment="1" applyProtection="1">
      <alignment horizontal="center" vertical="center"/>
      <protection locked="0"/>
    </xf>
    <xf numFmtId="164" fontId="0" fillId="0" borderId="13" xfId="0" applyNumberFormat="1" applyBorder="1" applyAlignment="1">
      <alignment horizontal="right"/>
    </xf>
    <xf numFmtId="164" fontId="0" fillId="0" borderId="9" xfId="0" applyNumberFormat="1" applyBorder="1" applyAlignment="1" applyProtection="1">
      <alignment horizontal="right"/>
      <protection locked="0"/>
    </xf>
    <xf numFmtId="0" fontId="17" fillId="0" borderId="0" xfId="0" applyFont="1" applyAlignment="1" applyProtection="1">
      <alignment vertical="center"/>
      <protection locked="0"/>
    </xf>
    <xf numFmtId="0" fontId="14" fillId="0" borderId="0" xfId="0" applyFont="1" applyAlignment="1" applyProtection="1">
      <alignment vertical="center"/>
      <protection locked="0"/>
    </xf>
    <xf numFmtId="0" fontId="17" fillId="0" borderId="5" xfId="0" applyFont="1" applyBorder="1" applyAlignment="1" applyProtection="1">
      <alignment vertical="center"/>
      <protection locked="0"/>
    </xf>
    <xf numFmtId="0" fontId="14" fillId="0" borderId="5" xfId="0" applyFont="1" applyBorder="1" applyAlignment="1" applyProtection="1">
      <alignment vertical="center"/>
      <protection locked="0"/>
    </xf>
    <xf numFmtId="164" fontId="0" fillId="0" borderId="22" xfId="0" applyNumberFormat="1" applyBorder="1" applyAlignment="1" applyProtection="1">
      <alignment horizontal="right"/>
      <protection hidden="1"/>
    </xf>
    <xf numFmtId="164" fontId="0" fillId="0" borderId="23" xfId="0" applyNumberFormat="1" applyBorder="1" applyAlignment="1" applyProtection="1">
      <alignment horizontal="right"/>
      <protection hidden="1"/>
    </xf>
    <xf numFmtId="0" fontId="19" fillId="0" borderId="0" xfId="0" applyFont="1" applyAlignment="1" applyProtection="1">
      <alignment horizontal="center"/>
      <protection locked="0"/>
    </xf>
    <xf numFmtId="0" fontId="2" fillId="0" borderId="0" xfId="0" applyFont="1" applyAlignment="1" applyProtection="1">
      <alignment horizontal="center"/>
      <protection locked="0"/>
    </xf>
    <xf numFmtId="0" fontId="2" fillId="0" borderId="0" xfId="0" applyFont="1" applyProtection="1">
      <protection locked="0"/>
    </xf>
    <xf numFmtId="0" fontId="12" fillId="0" borderId="2" xfId="0" applyFont="1" applyBorder="1" applyAlignment="1" applyProtection="1">
      <alignment vertical="center"/>
      <protection locked="0"/>
    </xf>
    <xf numFmtId="0" fontId="22" fillId="0" borderId="20"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14" fillId="0" borderId="21" xfId="0" applyFont="1" applyBorder="1" applyAlignment="1" applyProtection="1">
      <alignment horizontal="center"/>
      <protection locked="0"/>
    </xf>
    <xf numFmtId="0" fontId="12" fillId="0" borderId="4" xfId="0" applyFont="1" applyBorder="1" applyAlignment="1" applyProtection="1">
      <alignment vertical="center"/>
      <protection locked="0"/>
    </xf>
    <xf numFmtId="0" fontId="14" fillId="0" borderId="5" xfId="0" applyFont="1" applyBorder="1" applyAlignment="1" applyProtection="1">
      <alignment horizontal="center"/>
      <protection locked="0"/>
    </xf>
    <xf numFmtId="0" fontId="14" fillId="0" borderId="6" xfId="0" applyFont="1" applyBorder="1" applyAlignment="1" applyProtection="1">
      <alignment horizontal="center"/>
      <protection locked="0"/>
    </xf>
    <xf numFmtId="0" fontId="14" fillId="0" borderId="0" xfId="0" applyFont="1" applyProtection="1">
      <protection locked="0"/>
    </xf>
    <xf numFmtId="0" fontId="14" fillId="0" borderId="2" xfId="0" applyFont="1" applyBorder="1" applyAlignment="1" applyProtection="1">
      <alignment vertical="center"/>
      <protection locked="0"/>
    </xf>
    <xf numFmtId="0" fontId="10" fillId="0" borderId="20" xfId="0" applyFont="1" applyBorder="1" applyAlignment="1" applyProtection="1">
      <alignment vertical="center"/>
      <protection locked="0"/>
    </xf>
    <xf numFmtId="0" fontId="6" fillId="0" borderId="20" xfId="0" applyFont="1" applyBorder="1" applyAlignment="1" applyProtection="1">
      <alignment vertical="center"/>
      <protection locked="0"/>
    </xf>
    <xf numFmtId="0" fontId="6" fillId="0" borderId="21" xfId="0" applyFont="1" applyBorder="1" applyAlignment="1" applyProtection="1">
      <alignment vertical="center"/>
      <protection locked="0"/>
    </xf>
    <xf numFmtId="0" fontId="14" fillId="0" borderId="4" xfId="0" applyFont="1" applyBorder="1" applyAlignment="1" applyProtection="1">
      <alignment vertical="center"/>
      <protection locked="0"/>
    </xf>
    <xf numFmtId="0" fontId="6" fillId="0" borderId="5" xfId="0" applyFont="1" applyBorder="1" applyAlignment="1" applyProtection="1">
      <alignment vertical="center"/>
      <protection locked="0"/>
    </xf>
    <xf numFmtId="0" fontId="6" fillId="0" borderId="6" xfId="0" applyFont="1" applyBorder="1" applyAlignment="1" applyProtection="1">
      <alignment vertical="center"/>
      <protection locked="0"/>
    </xf>
    <xf numFmtId="0" fontId="14" fillId="0" borderId="7" xfId="0" applyFont="1" applyBorder="1" applyAlignment="1" applyProtection="1">
      <alignment horizontal="left" vertical="center"/>
      <protection locked="0"/>
    </xf>
    <xf numFmtId="0" fontId="14" fillId="0" borderId="4" xfId="0" applyFont="1" applyBorder="1" applyAlignment="1" applyProtection="1">
      <alignment horizontal="left" vertical="center"/>
      <protection locked="0"/>
    </xf>
    <xf numFmtId="14" fontId="6" fillId="0" borderId="21" xfId="0" applyNumberFormat="1" applyFont="1" applyBorder="1" applyAlignment="1" applyProtection="1">
      <alignment vertical="center"/>
      <protection locked="0"/>
    </xf>
    <xf numFmtId="14" fontId="25" fillId="0" borderId="4" xfId="0" applyNumberFormat="1" applyFont="1" applyBorder="1" applyAlignment="1" applyProtection="1">
      <alignment horizontal="center"/>
      <protection locked="0"/>
    </xf>
    <xf numFmtId="0" fontId="9" fillId="0" borderId="6" xfId="0" applyFont="1" applyBorder="1" applyAlignment="1" applyProtection="1">
      <alignment horizontal="center"/>
      <protection locked="0"/>
    </xf>
    <xf numFmtId="0" fontId="14" fillId="0" borderId="13" xfId="0" applyFont="1" applyBorder="1" applyAlignment="1" applyProtection="1">
      <alignment vertical="center"/>
      <protection locked="0"/>
    </xf>
    <xf numFmtId="0" fontId="10" fillId="0" borderId="8"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0" borderId="9" xfId="0" applyFont="1" applyBorder="1" applyAlignment="1" applyProtection="1">
      <alignment vertical="center"/>
      <protection locked="0"/>
    </xf>
    <xf numFmtId="0" fontId="9" fillId="0" borderId="0" xfId="0" applyFont="1" applyAlignment="1" applyProtection="1">
      <alignment horizontal="right"/>
      <protection locked="0"/>
    </xf>
    <xf numFmtId="49" fontId="9" fillId="0" borderId="0" xfId="0" applyNumberFormat="1" applyFont="1" applyAlignment="1" applyProtection="1">
      <alignment horizontal="right"/>
      <protection locked="0"/>
    </xf>
    <xf numFmtId="0" fontId="11" fillId="0" borderId="10" xfId="0" applyFont="1" applyBorder="1" applyAlignment="1" applyProtection="1">
      <alignment horizontal="center"/>
      <protection locked="0"/>
    </xf>
    <xf numFmtId="0" fontId="0" fillId="0" borderId="10" xfId="0" applyBorder="1" applyProtection="1">
      <protection locked="0"/>
    </xf>
    <xf numFmtId="0" fontId="15" fillId="0" borderId="0" xfId="0" applyFont="1"/>
    <xf numFmtId="0" fontId="26" fillId="0" borderId="2" xfId="0"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27" fillId="3" borderId="25"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0" xfId="0" applyFont="1" applyAlignment="1" applyProtection="1">
      <alignment vertical="center"/>
      <protection locked="0"/>
    </xf>
    <xf numFmtId="0" fontId="0" fillId="0" borderId="28" xfId="0" applyBorder="1" applyProtection="1">
      <protection locked="0"/>
    </xf>
    <xf numFmtId="0" fontId="0" fillId="0" borderId="24" xfId="0" applyBorder="1" applyProtection="1">
      <protection locked="0"/>
    </xf>
    <xf numFmtId="164" fontId="0" fillId="0" borderId="29" xfId="0" applyNumberFormat="1" applyBorder="1" applyAlignment="1" applyProtection="1">
      <alignment horizontal="center"/>
      <protection locked="0"/>
    </xf>
    <xf numFmtId="0" fontId="30" fillId="0" borderId="1" xfId="0" applyFont="1" applyBorder="1" applyAlignment="1" applyProtection="1">
      <alignment horizontal="center" vertical="center"/>
      <protection locked="0"/>
    </xf>
    <xf numFmtId="0" fontId="30" fillId="0" borderId="30" xfId="0" applyFont="1" applyBorder="1" applyAlignment="1" applyProtection="1">
      <alignment vertical="center"/>
      <protection locked="0"/>
    </xf>
    <xf numFmtId="0" fontId="0" fillId="0" borderId="31" xfId="0" applyBorder="1" applyProtection="1">
      <protection locked="0"/>
    </xf>
    <xf numFmtId="3" fontId="0" fillId="0" borderId="1" xfId="0" applyNumberFormat="1" applyBorder="1" applyProtection="1">
      <protection locked="0"/>
    </xf>
    <xf numFmtId="165" fontId="0" fillId="0" borderId="32" xfId="0" applyNumberFormat="1" applyBorder="1" applyAlignment="1" applyProtection="1">
      <alignment horizontal="center"/>
      <protection locked="0"/>
    </xf>
    <xf numFmtId="165" fontId="0" fillId="0" borderId="32" xfId="0" applyNumberFormat="1" applyBorder="1" applyProtection="1">
      <protection locked="0"/>
    </xf>
    <xf numFmtId="0" fontId="31" fillId="0" borderId="31" xfId="0" applyFont="1" applyBorder="1" applyProtection="1">
      <protection locked="0"/>
    </xf>
    <xf numFmtId="3" fontId="31" fillId="0" borderId="1" xfId="0" applyNumberFormat="1" applyFont="1" applyBorder="1" applyProtection="1">
      <protection locked="0"/>
    </xf>
    <xf numFmtId="165" fontId="31" fillId="0" borderId="32" xfId="0" applyNumberFormat="1" applyFont="1" applyBorder="1" applyProtection="1">
      <protection locked="0"/>
    </xf>
    <xf numFmtId="0" fontId="30" fillId="0" borderId="30" xfId="0" applyFont="1" applyBorder="1" applyAlignment="1" applyProtection="1">
      <alignment vertical="center" wrapText="1"/>
      <protection locked="0"/>
    </xf>
    <xf numFmtId="0" fontId="31" fillId="0" borderId="33" xfId="0" applyFont="1" applyBorder="1" applyProtection="1">
      <protection locked="0"/>
    </xf>
    <xf numFmtId="3" fontId="0" fillId="0" borderId="34" xfId="0" applyNumberFormat="1" applyBorder="1" applyProtection="1">
      <protection locked="0"/>
    </xf>
    <xf numFmtId="165" fontId="31" fillId="0" borderId="35" xfId="0" applyNumberFormat="1" applyFont="1" applyBorder="1" applyProtection="1">
      <protection locked="0"/>
    </xf>
    <xf numFmtId="0" fontId="0" fillId="0" borderId="1" xfId="0" applyBorder="1" applyAlignment="1" applyProtection="1">
      <alignment horizontal="center"/>
      <protection locked="0"/>
    </xf>
    <xf numFmtId="0" fontId="28" fillId="0" borderId="5" xfId="0" applyFont="1" applyBorder="1" applyAlignment="1" applyProtection="1">
      <alignment horizontal="right"/>
      <protection locked="0"/>
    </xf>
    <xf numFmtId="3" fontId="0" fillId="0" borderId="24" xfId="0" applyNumberFormat="1" applyBorder="1"/>
    <xf numFmtId="165" fontId="0" fillId="0" borderId="4" xfId="0" applyNumberFormat="1" applyBorder="1"/>
    <xf numFmtId="0" fontId="0" fillId="0" borderId="36" xfId="0" applyBorder="1"/>
    <xf numFmtId="0" fontId="11" fillId="0" borderId="10" xfId="0" applyFont="1" applyBorder="1" applyAlignment="1" applyProtection="1">
      <alignment horizontal="center" vertical="center"/>
      <protection locked="0"/>
    </xf>
    <xf numFmtId="0" fontId="29" fillId="0" borderId="40" xfId="0" applyFont="1" applyBorder="1" applyAlignment="1" applyProtection="1">
      <alignment vertical="center"/>
      <protection locked="0"/>
    </xf>
    <xf numFmtId="0" fontId="0" fillId="0" borderId="41" xfId="0" applyBorder="1" applyAlignment="1" applyProtection="1">
      <alignment horizontal="center"/>
      <protection locked="0"/>
    </xf>
    <xf numFmtId="0" fontId="0" fillId="0" borderId="38" xfId="0" applyBorder="1" applyAlignment="1" applyProtection="1">
      <alignment horizontal="center"/>
      <protection locked="0"/>
    </xf>
    <xf numFmtId="164" fontId="0" fillId="0" borderId="39" xfId="0" applyNumberFormat="1" applyBorder="1" applyAlignment="1" applyProtection="1">
      <alignment horizontal="center"/>
      <protection locked="0"/>
    </xf>
    <xf numFmtId="0" fontId="0" fillId="0" borderId="31" xfId="0" applyBorder="1" applyAlignment="1" applyProtection="1">
      <alignment horizontal="center"/>
      <protection locked="0"/>
    </xf>
    <xf numFmtId="3" fontId="0" fillId="0" borderId="1" xfId="0" applyNumberFormat="1" applyBorder="1" applyAlignment="1" applyProtection="1">
      <alignment horizontal="center"/>
      <protection locked="0"/>
    </xf>
    <xf numFmtId="3" fontId="0" fillId="0" borderId="24" xfId="0" applyNumberFormat="1" applyBorder="1" applyProtection="1">
      <protection locked="0"/>
    </xf>
    <xf numFmtId="165" fontId="0" fillId="0" borderId="29" xfId="0" applyNumberFormat="1" applyBorder="1" applyProtection="1">
      <protection locked="0"/>
    </xf>
    <xf numFmtId="0" fontId="0" fillId="0" borderId="33" xfId="0" applyBorder="1" applyProtection="1">
      <protection locked="0"/>
    </xf>
    <xf numFmtId="0" fontId="0" fillId="0" borderId="1" xfId="0" applyBorder="1" applyAlignment="1" applyProtection="1">
      <alignment horizontal="center" vertical="center"/>
      <protection locked="0"/>
    </xf>
    <xf numFmtId="0" fontId="28" fillId="0" borderId="5" xfId="0" applyFont="1" applyBorder="1" applyAlignment="1" applyProtection="1">
      <alignment horizontal="right" vertical="center"/>
      <protection locked="0"/>
    </xf>
    <xf numFmtId="0" fontId="0" fillId="0" borderId="1" xfId="0" applyBorder="1" applyProtection="1">
      <protection locked="0"/>
    </xf>
    <xf numFmtId="3" fontId="0" fillId="0" borderId="1" xfId="0" applyNumberFormat="1" applyBorder="1"/>
    <xf numFmtId="165" fontId="0" fillId="0" borderId="13" xfId="0" applyNumberFormat="1" applyBorder="1"/>
    <xf numFmtId="0" fontId="0" fillId="0" borderId="42" xfId="0" applyBorder="1" applyProtection="1">
      <protection locked="0"/>
    </xf>
    <xf numFmtId="0" fontId="0" fillId="0" borderId="43" xfId="0" applyBorder="1" applyProtection="1">
      <protection locked="0"/>
    </xf>
    <xf numFmtId="164" fontId="0" fillId="0" borderId="44" xfId="0" applyNumberFormat="1" applyBorder="1" applyProtection="1">
      <protection locked="0"/>
    </xf>
    <xf numFmtId="0" fontId="0" fillId="0" borderId="30" xfId="0" applyBorder="1" applyAlignment="1" applyProtection="1">
      <alignment vertical="center"/>
      <protection locked="0"/>
    </xf>
    <xf numFmtId="0" fontId="32" fillId="0" borderId="30" xfId="0" applyFont="1" applyBorder="1" applyAlignment="1" applyProtection="1">
      <alignment vertical="center"/>
      <protection locked="0"/>
    </xf>
    <xf numFmtId="165" fontId="0" fillId="0" borderId="35" xfId="0" applyNumberFormat="1" applyBorder="1" applyProtection="1">
      <protection locked="0"/>
    </xf>
    <xf numFmtId="0" fontId="4" fillId="0" borderId="20" xfId="0" applyFont="1" applyBorder="1" applyAlignment="1" applyProtection="1">
      <alignment horizontal="left"/>
      <protection locked="0"/>
    </xf>
    <xf numFmtId="0" fontId="4" fillId="0" borderId="20" xfId="0" applyFont="1" applyBorder="1" applyAlignment="1" applyProtection="1">
      <alignment horizontal="center"/>
      <protection locked="0"/>
    </xf>
    <xf numFmtId="0" fontId="4" fillId="0" borderId="0" xfId="0" applyFont="1" applyAlignment="1" applyProtection="1">
      <alignment horizontal="left"/>
      <protection locked="0"/>
    </xf>
    <xf numFmtId="0" fontId="33" fillId="0" borderId="0" xfId="0" applyFont="1" applyProtection="1">
      <protection locked="0"/>
    </xf>
    <xf numFmtId="0" fontId="34" fillId="0" borderId="0" xfId="0" applyFont="1" applyProtection="1">
      <protection locked="0"/>
    </xf>
    <xf numFmtId="0" fontId="6" fillId="0" borderId="0" xfId="0" applyFont="1" applyProtection="1">
      <protection locked="0"/>
    </xf>
    <xf numFmtId="0" fontId="27" fillId="3" borderId="26" xfId="0" applyFont="1" applyFill="1" applyBorder="1" applyAlignment="1" applyProtection="1">
      <alignment horizontal="center" vertical="center" wrapText="1"/>
      <protection locked="0"/>
    </xf>
    <xf numFmtId="0" fontId="27" fillId="3" borderId="27" xfId="0" applyFont="1" applyFill="1" applyBorder="1" applyAlignment="1" applyProtection="1">
      <alignment horizontal="center" vertical="center" wrapText="1"/>
      <protection locked="0"/>
    </xf>
    <xf numFmtId="0" fontId="35" fillId="0" borderId="1" xfId="0" applyFont="1" applyBorder="1" applyAlignment="1" applyProtection="1">
      <alignment horizontal="center" vertical="center"/>
      <protection locked="0"/>
    </xf>
    <xf numFmtId="0" fontId="35" fillId="0" borderId="1" xfId="0" applyFont="1" applyBorder="1" applyAlignment="1" applyProtection="1">
      <alignment horizontal="left" vertical="center" wrapText="1"/>
      <protection locked="0"/>
    </xf>
    <xf numFmtId="165" fontId="31" fillId="0" borderId="32" xfId="0" applyNumberFormat="1" applyFont="1" applyBorder="1" applyAlignment="1" applyProtection="1">
      <alignment horizontal="center"/>
      <protection locked="0"/>
    </xf>
    <xf numFmtId="0" fontId="36" fillId="0" borderId="1" xfId="0" applyFont="1" applyBorder="1" applyAlignment="1" applyProtection="1">
      <alignment horizontal="center" vertical="center"/>
      <protection locked="0"/>
    </xf>
    <xf numFmtId="0" fontId="36" fillId="0" borderId="1" xfId="0" applyFont="1" applyBorder="1" applyAlignment="1" applyProtection="1">
      <alignment horizontal="left" vertical="center" wrapText="1"/>
      <protection locked="0"/>
    </xf>
    <xf numFmtId="0" fontId="37" fillId="0" borderId="0" xfId="0" applyFont="1" applyAlignment="1">
      <alignment horizontal="left" vertical="center"/>
    </xf>
    <xf numFmtId="0" fontId="38" fillId="0" borderId="0" xfId="0" applyFont="1" applyProtection="1">
      <protection locked="0"/>
    </xf>
    <xf numFmtId="0" fontId="39" fillId="0" borderId="0" xfId="0" applyFont="1"/>
    <xf numFmtId="0" fontId="40" fillId="0" borderId="0" xfId="0" applyFont="1"/>
    <xf numFmtId="0" fontId="42" fillId="0" borderId="0" xfId="0" applyFont="1"/>
    <xf numFmtId="0" fontId="43" fillId="3" borderId="1" xfId="0" applyFont="1" applyFill="1" applyBorder="1" applyAlignment="1">
      <alignment horizontal="center" vertical="center" wrapText="1"/>
    </xf>
    <xf numFmtId="0" fontId="44" fillId="0" borderId="1" xfId="0" applyFont="1" applyBorder="1" applyAlignment="1">
      <alignment horizontal="center"/>
    </xf>
    <xf numFmtId="0" fontId="44" fillId="0" borderId="1" xfId="0" applyFont="1" applyBorder="1"/>
    <xf numFmtId="166" fontId="10" fillId="0" borderId="1" xfId="0" applyNumberFormat="1" applyFont="1" applyBorder="1"/>
    <xf numFmtId="167" fontId="44" fillId="0" borderId="1" xfId="0" applyNumberFormat="1" applyFont="1" applyBorder="1"/>
    <xf numFmtId="168" fontId="44" fillId="0" borderId="1" xfId="0" applyNumberFormat="1" applyFont="1" applyBorder="1"/>
    <xf numFmtId="0" fontId="0" fillId="4" borderId="1" xfId="0" applyFill="1" applyBorder="1"/>
    <xf numFmtId="0" fontId="43" fillId="4" borderId="1" xfId="0" applyFont="1" applyFill="1" applyBorder="1" applyAlignment="1">
      <alignment horizontal="right"/>
    </xf>
    <xf numFmtId="166" fontId="43" fillId="4" borderId="1" xfId="0" applyNumberFormat="1" applyFont="1" applyFill="1" applyBorder="1"/>
    <xf numFmtId="167" fontId="43" fillId="4" borderId="1" xfId="0" applyNumberFormat="1" applyFont="1" applyFill="1" applyBorder="1"/>
    <xf numFmtId="168" fontId="43" fillId="4" borderId="1" xfId="0" applyNumberFormat="1" applyFont="1" applyFill="1" applyBorder="1"/>
    <xf numFmtId="0" fontId="43" fillId="0" borderId="0" xfId="0" applyFont="1"/>
    <xf numFmtId="0" fontId="0" fillId="0" borderId="1" xfId="0" applyBorder="1"/>
    <xf numFmtId="0" fontId="43" fillId="0" borderId="1" xfId="0" applyFont="1" applyBorder="1"/>
    <xf numFmtId="0" fontId="43" fillId="4" borderId="1" xfId="0" applyFont="1" applyFill="1" applyBorder="1" applyAlignment="1">
      <alignment horizontal="center"/>
    </xf>
    <xf numFmtId="0" fontId="45" fillId="0" borderId="0" xfId="0" applyFont="1"/>
    <xf numFmtId="169" fontId="43" fillId="5" borderId="1" xfId="0" applyNumberFormat="1" applyFont="1" applyFill="1" applyBorder="1"/>
    <xf numFmtId="0" fontId="43" fillId="0" borderId="1" xfId="0" applyFont="1" applyBorder="1" applyAlignment="1">
      <alignment horizontal="center"/>
    </xf>
    <xf numFmtId="166" fontId="44" fillId="0" borderId="1" xfId="0" applyNumberFormat="1" applyFont="1" applyBorder="1"/>
    <xf numFmtId="0" fontId="43" fillId="0" borderId="0" xfId="0" applyFont="1" applyAlignment="1">
      <alignment horizontal="right"/>
    </xf>
    <xf numFmtId="0" fontId="26" fillId="0" borderId="10" xfId="0" applyFont="1" applyBorder="1" applyAlignment="1" applyProtection="1">
      <alignment horizontal="center" vertical="center"/>
      <protection locked="0"/>
    </xf>
    <xf numFmtId="0" fontId="27" fillId="3" borderId="25" xfId="0" applyFont="1" applyFill="1" applyBorder="1" applyAlignment="1" applyProtection="1">
      <alignment horizontal="center" vertical="center" wrapText="1"/>
      <protection locked="0"/>
    </xf>
    <xf numFmtId="0" fontId="27" fillId="3" borderId="26" xfId="0" applyFont="1" applyFill="1" applyBorder="1" applyAlignment="1" applyProtection="1">
      <alignment horizontal="center" vertical="center"/>
      <protection locked="0"/>
    </xf>
    <xf numFmtId="0" fontId="27" fillId="3" borderId="27" xfId="0" applyFont="1" applyFill="1" applyBorder="1" applyAlignment="1" applyProtection="1">
      <alignment horizontal="center" vertical="center"/>
      <protection locked="0"/>
    </xf>
    <xf numFmtId="0" fontId="28" fillId="0" borderId="4" xfId="0" applyFont="1" applyBorder="1" applyAlignment="1" applyProtection="1">
      <alignment horizontal="center"/>
      <protection locked="0"/>
    </xf>
    <xf numFmtId="0" fontId="27" fillId="3" borderId="37" xfId="0" applyFont="1" applyFill="1" applyBorder="1" applyAlignment="1" applyProtection="1">
      <alignment horizontal="center" vertical="center" wrapText="1"/>
      <protection locked="0"/>
    </xf>
    <xf numFmtId="0" fontId="27" fillId="3" borderId="38" xfId="0" applyFont="1" applyFill="1" applyBorder="1" applyAlignment="1" applyProtection="1">
      <alignment horizontal="center" vertical="center"/>
      <protection locked="0"/>
    </xf>
    <xf numFmtId="0" fontId="27" fillId="3" borderId="39" xfId="0" applyFont="1" applyFill="1" applyBorder="1" applyAlignment="1" applyProtection="1">
      <alignment horizontal="center" vertical="center"/>
      <protection locked="0"/>
    </xf>
    <xf numFmtId="0" fontId="28" fillId="0" borderId="2" xfId="0" applyFont="1" applyBorder="1" applyAlignment="1" applyProtection="1">
      <alignment horizontal="center" wrapText="1"/>
      <protection locked="0"/>
    </xf>
    <xf numFmtId="0" fontId="28" fillId="0" borderId="2" xfId="0" applyFont="1" applyBorder="1" applyAlignment="1" applyProtection="1">
      <alignment horizontal="center" vertical="center"/>
      <protection locked="0"/>
    </xf>
    <xf numFmtId="0" fontId="41" fillId="0" borderId="0" xfId="0" applyFont="1" applyAlignment="1">
      <alignment vertical="top" wrapText="1"/>
    </xf>
  </cellXfs>
  <cellStyles count="1">
    <cellStyle name="Normal" xfId="0" builtinId="0"/>
  </cellStyles>
  <dxfs count="5">
    <dxf>
      <font>
        <color rgb="FFFF0000"/>
      </font>
    </dxf>
    <dxf>
      <font>
        <color rgb="FFFF0000"/>
      </font>
    </dxf>
    <dxf>
      <font>
        <b/>
        <color rgb="FFFF0000"/>
      </font>
    </dxf>
    <dxf>
      <font>
        <b/>
        <color rgb="FFFF0000"/>
      </font>
    </dxf>
    <dxf>
      <font>
        <b/>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160560</xdr:rowOff>
    </xdr:from>
    <xdr:to>
      <xdr:col>4</xdr:col>
      <xdr:colOff>7560</xdr:colOff>
      <xdr:row>61</xdr:row>
      <xdr:rowOff>101520</xdr:rowOff>
    </xdr:to>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0" y="2665800"/>
          <a:ext cx="9523080" cy="9084960"/>
        </a:xfrm>
        <a:prstGeom prst="rect">
          <a:avLst/>
        </a:prstGeom>
        <a:ln w="0">
          <a:noFill/>
        </a:ln>
      </xdr:spPr>
    </xdr:pic>
    <xdr:clientData/>
  </xdr:twoCellAnchor>
  <xdr:twoCellAnchor editAs="oneCell">
    <xdr:from>
      <xdr:col>0</xdr:col>
      <xdr:colOff>0</xdr:colOff>
      <xdr:row>64</xdr:row>
      <xdr:rowOff>160560</xdr:rowOff>
    </xdr:from>
    <xdr:to>
      <xdr:col>4</xdr:col>
      <xdr:colOff>7560</xdr:colOff>
      <xdr:row>112</xdr:row>
      <xdr:rowOff>101520</xdr:rowOff>
    </xdr:to>
    <xdr:pic>
      <xdr:nvPicPr>
        <xdr:cNvPr id="3" name="Image 2" descr="Picture">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a:stretch/>
      </xdr:blipFill>
      <xdr:spPr>
        <a:xfrm>
          <a:off x="0" y="12381120"/>
          <a:ext cx="9523080" cy="9084960"/>
        </a:xfrm>
        <a:prstGeom prst="rect">
          <a:avLst/>
        </a:prstGeom>
        <a:ln w="0">
          <a:noFill/>
        </a:ln>
      </xdr:spPr>
    </xdr:pic>
    <xdr:clientData/>
  </xdr:twoCellAnchor>
</xdr:wsDr>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GUTAX@RRC.TEXAS.GO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
  <sheetViews>
    <sheetView zoomScale="130" zoomScaleNormal="130" workbookViewId="0">
      <selection activeCell="N35" sqref="N35"/>
    </sheetView>
  </sheetViews>
  <sheetFormatPr defaultColWidth="8.88671875" defaultRowHeight="14.4" x14ac:dyDescent="0.3"/>
  <cols>
    <col min="1" max="1" width="12" style="15" customWidth="1"/>
    <col min="2" max="2" width="11.109375" style="15" customWidth="1"/>
    <col min="3" max="3" width="8.109375" style="15" customWidth="1"/>
    <col min="4" max="4" width="5.5546875" style="15" customWidth="1"/>
    <col min="5" max="5" width="6.44140625" style="15" customWidth="1"/>
    <col min="6" max="6" width="7.33203125" style="15" customWidth="1"/>
    <col min="7" max="7" width="7.109375" style="15" customWidth="1"/>
    <col min="8" max="8" width="9.109375" style="15" customWidth="1"/>
    <col min="9" max="9" width="7.5546875" style="15" customWidth="1"/>
    <col min="10" max="10" width="10.44140625" style="15" customWidth="1"/>
    <col min="11" max="11" width="21" style="15" customWidth="1"/>
    <col min="12" max="12" width="3.88671875" style="15" customWidth="1"/>
    <col min="13" max="13" width="8.88671875" style="15"/>
    <col min="14" max="14" width="11.5546875" customWidth="1"/>
  </cols>
  <sheetData>
    <row r="1" spans="1:14" ht="17.25" customHeight="1" x14ac:dyDescent="0.3">
      <c r="A1" s="14" t="s">
        <v>0</v>
      </c>
      <c r="B1" s="14"/>
      <c r="C1" s="14"/>
      <c r="D1" s="14"/>
      <c r="E1" s="14"/>
      <c r="F1" s="14"/>
      <c r="G1" s="14"/>
      <c r="I1" s="13" t="s">
        <v>1</v>
      </c>
      <c r="J1" s="13"/>
      <c r="K1" s="13"/>
      <c r="L1" s="13"/>
      <c r="N1" s="15"/>
    </row>
    <row r="2" spans="1:14" ht="15" customHeight="1" x14ac:dyDescent="0.3">
      <c r="A2" s="12" t="s">
        <v>2</v>
      </c>
      <c r="B2" s="12"/>
      <c r="C2" s="12"/>
      <c r="D2" s="12"/>
      <c r="E2" s="12"/>
      <c r="F2" s="12"/>
      <c r="G2" s="12"/>
      <c r="I2" s="16"/>
      <c r="J2" s="17"/>
      <c r="K2" s="17"/>
      <c r="L2" s="18"/>
      <c r="N2" s="15"/>
    </row>
    <row r="3" spans="1:14" ht="14.25" customHeight="1" x14ac:dyDescent="0.3">
      <c r="A3" s="11" t="s">
        <v>3</v>
      </c>
      <c r="B3" s="11"/>
      <c r="C3" s="11"/>
      <c r="D3" s="11"/>
      <c r="E3" s="11"/>
      <c r="F3" s="11"/>
      <c r="G3" s="11"/>
      <c r="I3" s="19"/>
      <c r="J3" s="20"/>
      <c r="K3" s="20"/>
      <c r="L3" s="21"/>
      <c r="N3" s="15"/>
    </row>
    <row r="4" spans="1:14" ht="14.25" customHeight="1" x14ac:dyDescent="0.3">
      <c r="A4" s="22"/>
      <c r="B4" s="22"/>
      <c r="C4" s="22"/>
      <c r="D4" s="22"/>
      <c r="E4" s="22"/>
      <c r="F4" s="22"/>
      <c r="G4" s="22"/>
      <c r="I4" s="23"/>
      <c r="J4" s="24"/>
      <c r="K4" s="24"/>
      <c r="L4" s="25"/>
      <c r="N4" s="15"/>
    </row>
    <row r="5" spans="1:14" ht="24" customHeight="1" x14ac:dyDescent="0.4">
      <c r="A5" s="26" t="s">
        <v>4</v>
      </c>
      <c r="B5" s="27"/>
      <c r="C5" s="27"/>
      <c r="N5" s="15"/>
    </row>
    <row r="6" spans="1:14" ht="14.25" customHeight="1" x14ac:dyDescent="0.3">
      <c r="N6" s="15"/>
    </row>
    <row r="7" spans="1:14" ht="14.25" customHeight="1" x14ac:dyDescent="0.3">
      <c r="N7" s="15"/>
    </row>
    <row r="8" spans="1:14" ht="14.25" customHeight="1" x14ac:dyDescent="0.3">
      <c r="A8" s="28" t="s">
        <v>5</v>
      </c>
      <c r="B8" s="29" t="s">
        <v>6</v>
      </c>
      <c r="C8" s="30"/>
      <c r="D8" s="30"/>
      <c r="E8" s="30"/>
      <c r="F8" s="30"/>
      <c r="G8" s="31"/>
      <c r="H8" s="32"/>
      <c r="J8" s="10" t="s">
        <v>7</v>
      </c>
      <c r="K8" s="10"/>
      <c r="L8" s="10"/>
      <c r="N8" s="15"/>
    </row>
    <row r="9" spans="1:14" ht="15" customHeight="1" x14ac:dyDescent="0.3">
      <c r="A9" s="33" t="s">
        <v>8</v>
      </c>
      <c r="B9" s="29" t="s">
        <v>9</v>
      </c>
      <c r="C9" s="30"/>
      <c r="D9" s="30"/>
      <c r="E9" s="30"/>
      <c r="F9" s="34" t="s">
        <v>10</v>
      </c>
      <c r="G9" s="35">
        <v>1234</v>
      </c>
      <c r="H9" s="32"/>
      <c r="J9" s="9" t="s">
        <v>11</v>
      </c>
      <c r="K9" s="9"/>
      <c r="L9" s="9"/>
      <c r="N9" s="15"/>
    </row>
    <row r="10" spans="1:14" ht="15" customHeight="1" x14ac:dyDescent="0.3">
      <c r="A10" s="33" t="s">
        <v>8</v>
      </c>
      <c r="B10" s="36" t="s">
        <v>12</v>
      </c>
      <c r="C10" s="37"/>
      <c r="D10" s="37"/>
      <c r="E10" s="37"/>
      <c r="F10" s="37"/>
      <c r="G10" s="38"/>
      <c r="H10" s="39"/>
      <c r="J10" s="40"/>
      <c r="K10" s="41"/>
      <c r="L10" s="42"/>
      <c r="N10" s="15"/>
    </row>
    <row r="11" spans="1:14" ht="14.25" customHeight="1" x14ac:dyDescent="0.3">
      <c r="A11" s="33" t="s">
        <v>13</v>
      </c>
      <c r="B11" s="29" t="s">
        <v>14</v>
      </c>
      <c r="C11" s="43"/>
      <c r="D11" s="44" t="s">
        <v>15</v>
      </c>
      <c r="E11" s="45" t="s">
        <v>16</v>
      </c>
      <c r="F11" s="46" t="s">
        <v>17</v>
      </c>
      <c r="G11" s="47" t="s">
        <v>18</v>
      </c>
      <c r="H11" s="32"/>
      <c r="J11" s="20"/>
      <c r="K11" s="20"/>
      <c r="L11" s="20"/>
      <c r="N11" s="15"/>
    </row>
    <row r="12" spans="1:14" ht="14.25" customHeight="1" x14ac:dyDescent="0.3">
      <c r="A12" s="48"/>
      <c r="B12" s="32"/>
      <c r="C12" s="32"/>
      <c r="D12" s="32"/>
      <c r="E12" s="32"/>
      <c r="F12" s="32"/>
      <c r="G12" s="49"/>
      <c r="H12" s="32"/>
      <c r="J12" s="10" t="s">
        <v>19</v>
      </c>
      <c r="K12" s="10"/>
      <c r="L12" s="10"/>
      <c r="N12" s="15"/>
    </row>
    <row r="13" spans="1:14" ht="15" customHeight="1" x14ac:dyDescent="0.3">
      <c r="A13" s="8"/>
      <c r="B13" s="8"/>
      <c r="C13" s="8"/>
      <c r="D13" s="8"/>
      <c r="E13" s="8"/>
      <c r="F13" s="8"/>
      <c r="G13" s="8"/>
      <c r="H13" s="50"/>
      <c r="J13" s="9" t="s">
        <v>20</v>
      </c>
      <c r="K13" s="9"/>
      <c r="L13" s="9"/>
      <c r="N13" s="15"/>
    </row>
    <row r="14" spans="1:14" ht="15" customHeight="1" x14ac:dyDescent="0.3">
      <c r="J14" s="40"/>
      <c r="K14" s="41"/>
      <c r="L14" s="42"/>
      <c r="N14" s="15"/>
    </row>
    <row r="15" spans="1:14" ht="18" customHeight="1" x14ac:dyDescent="0.3">
      <c r="A15" s="51" t="s">
        <v>21</v>
      </c>
      <c r="B15" s="52" t="s">
        <v>22</v>
      </c>
      <c r="C15" s="53"/>
      <c r="D15" s="53"/>
      <c r="E15" s="53"/>
      <c r="F15" s="53"/>
      <c r="G15" s="53"/>
      <c r="J15" s="7" t="s">
        <v>23</v>
      </c>
      <c r="K15" s="7"/>
      <c r="L15" s="7"/>
      <c r="N15" s="15"/>
    </row>
    <row r="16" spans="1:14" ht="14.25" customHeight="1" x14ac:dyDescent="0.3">
      <c r="J16" s="7" t="s">
        <v>24</v>
      </c>
      <c r="K16" s="7"/>
      <c r="L16" s="7"/>
      <c r="N16" s="15"/>
    </row>
    <row r="17" spans="1:14" ht="14.25" customHeight="1" x14ac:dyDescent="0.3">
      <c r="J17" s="54"/>
      <c r="K17" s="55"/>
      <c r="L17" s="56"/>
      <c r="N17" s="15"/>
    </row>
    <row r="18" spans="1:14" ht="14.25" customHeight="1" x14ac:dyDescent="0.3">
      <c r="A18" s="57" t="s">
        <v>25</v>
      </c>
      <c r="J18" s="58"/>
      <c r="K18" s="58"/>
      <c r="L18" s="58"/>
      <c r="N18" s="15"/>
    </row>
    <row r="19" spans="1:14" ht="14.25" customHeight="1" x14ac:dyDescent="0.3">
      <c r="J19" s="58"/>
      <c r="K19" s="58"/>
      <c r="L19" s="58"/>
      <c r="N19" s="15"/>
    </row>
    <row r="20" spans="1:14" ht="14.25" customHeight="1" x14ac:dyDescent="0.3">
      <c r="A20" s="59" t="s">
        <v>26</v>
      </c>
      <c r="B20" s="60"/>
      <c r="C20" s="60"/>
      <c r="D20" s="60"/>
      <c r="E20" s="60"/>
      <c r="F20" s="60"/>
      <c r="G20" s="60"/>
      <c r="H20" s="60"/>
      <c r="I20" s="60"/>
      <c r="J20" s="60"/>
      <c r="K20" s="60"/>
      <c r="L20" s="61"/>
      <c r="N20" s="15"/>
    </row>
    <row r="21" spans="1:14" ht="14.25" customHeight="1" x14ac:dyDescent="0.3">
      <c r="A21" s="62" t="s">
        <v>27</v>
      </c>
      <c r="B21" s="63"/>
      <c r="C21" s="63"/>
      <c r="D21" s="63"/>
      <c r="E21" s="63"/>
      <c r="F21" s="63"/>
      <c r="G21" s="63"/>
      <c r="H21" s="63"/>
      <c r="I21" s="63"/>
      <c r="J21" s="64" t="s">
        <v>28</v>
      </c>
      <c r="K21" s="65">
        <f>+Page_2!E14</f>
        <v>84245002</v>
      </c>
      <c r="L21" s="66"/>
      <c r="M21" s="67"/>
      <c r="N21" s="15"/>
    </row>
    <row r="22" spans="1:14" ht="14.25" customHeight="1" x14ac:dyDescent="0.3">
      <c r="A22" s="62" t="s">
        <v>29</v>
      </c>
      <c r="B22" s="63"/>
      <c r="C22" s="63"/>
      <c r="D22" s="63"/>
      <c r="E22" s="63"/>
      <c r="F22" s="63"/>
      <c r="G22" s="63"/>
      <c r="H22" s="63"/>
      <c r="I22" s="63"/>
      <c r="J22" s="64" t="s">
        <v>28</v>
      </c>
      <c r="K22" s="65">
        <f>+Page_2!E29</f>
        <v>48022</v>
      </c>
      <c r="L22" s="66"/>
      <c r="M22" s="67"/>
      <c r="N22" s="15"/>
    </row>
    <row r="23" spans="1:14" ht="15" customHeight="1" x14ac:dyDescent="0.3">
      <c r="A23" s="62" t="s">
        <v>30</v>
      </c>
      <c r="B23" s="63"/>
      <c r="C23" s="63"/>
      <c r="D23" s="63"/>
      <c r="E23" s="63"/>
      <c r="F23" s="63"/>
      <c r="G23" s="63"/>
      <c r="H23" s="63"/>
      <c r="I23" s="63"/>
      <c r="J23" s="64" t="s">
        <v>28</v>
      </c>
      <c r="K23" s="68">
        <f>+Page_2!E45</f>
        <v>-6</v>
      </c>
      <c r="L23" s="69"/>
      <c r="M23" s="67"/>
      <c r="N23" s="15"/>
    </row>
    <row r="24" spans="1:14" ht="15" customHeight="1" x14ac:dyDescent="0.3">
      <c r="A24" s="62" t="s">
        <v>31</v>
      </c>
      <c r="B24" s="63"/>
      <c r="C24" s="63"/>
      <c r="D24" s="63"/>
      <c r="E24" s="63"/>
      <c r="F24" s="63"/>
      <c r="G24" s="63"/>
      <c r="H24" s="63"/>
      <c r="I24" s="64"/>
      <c r="J24" s="64" t="s">
        <v>32</v>
      </c>
      <c r="K24" s="70">
        <f>MAX(0,K21-K22-K23)</f>
        <v>84196986</v>
      </c>
      <c r="L24" s="71"/>
      <c r="M24" s="67"/>
      <c r="N24" s="15"/>
    </row>
    <row r="25" spans="1:14" ht="15" customHeight="1" x14ac:dyDescent="0.3">
      <c r="A25" s="72" t="s">
        <v>33</v>
      </c>
      <c r="B25" s="73"/>
      <c r="C25" s="73"/>
      <c r="D25" s="73"/>
      <c r="E25" s="73"/>
      <c r="F25" s="73"/>
      <c r="G25" s="73"/>
      <c r="H25" s="73"/>
      <c r="I25" s="73"/>
      <c r="J25" s="74"/>
      <c r="K25" s="75">
        <v>5.0000000000000001E-3</v>
      </c>
      <c r="L25" s="76"/>
      <c r="M25" s="67"/>
      <c r="N25" s="15"/>
    </row>
    <row r="26" spans="1:14" ht="15" customHeight="1" x14ac:dyDescent="0.3">
      <c r="A26" s="77" t="s">
        <v>34</v>
      </c>
      <c r="B26" s="78"/>
      <c r="C26" s="78"/>
      <c r="D26" s="78"/>
      <c r="E26" s="78"/>
      <c r="F26" s="78"/>
      <c r="G26" s="78"/>
      <c r="H26" s="78"/>
      <c r="I26" s="78"/>
      <c r="J26" s="78"/>
      <c r="K26" s="79">
        <f>K24*K25</f>
        <v>420984.93</v>
      </c>
      <c r="L26" s="80"/>
      <c r="N26" s="15"/>
    </row>
    <row r="27" spans="1:14" ht="14.25" customHeight="1" x14ac:dyDescent="0.3">
      <c r="A27" s="81" t="s">
        <v>35</v>
      </c>
      <c r="B27" s="82"/>
      <c r="C27" s="82"/>
      <c r="D27" s="82"/>
      <c r="E27" s="82"/>
      <c r="F27" s="82"/>
      <c r="G27" s="82"/>
      <c r="H27" s="82"/>
      <c r="I27" s="82"/>
      <c r="J27" s="83" t="s">
        <v>36</v>
      </c>
      <c r="K27" s="84"/>
      <c r="L27" s="85"/>
      <c r="N27" s="15"/>
    </row>
    <row r="28" spans="1:14" ht="14.25" customHeight="1" x14ac:dyDescent="0.3">
      <c r="A28" s="86"/>
      <c r="B28" s="87"/>
      <c r="C28" s="87"/>
      <c r="D28" s="87"/>
      <c r="E28" s="87"/>
      <c r="F28" s="87"/>
      <c r="G28" s="87"/>
      <c r="H28" s="87"/>
      <c r="I28" s="87"/>
      <c r="J28" s="87"/>
      <c r="K28" s="88"/>
      <c r="L28" s="89"/>
      <c r="N28" s="15"/>
    </row>
    <row r="29" spans="1:14" ht="14.25" customHeight="1" x14ac:dyDescent="0.3">
      <c r="A29" s="62" t="s">
        <v>37</v>
      </c>
      <c r="B29" s="63"/>
      <c r="C29" s="63"/>
      <c r="D29" s="63"/>
      <c r="E29" s="63"/>
      <c r="F29" s="63"/>
      <c r="G29" s="63"/>
      <c r="H29" s="63"/>
      <c r="I29" s="63"/>
      <c r="J29" s="90"/>
      <c r="K29" s="91">
        <f>K26+K27</f>
        <v>420984.93</v>
      </c>
      <c r="L29" s="92"/>
      <c r="M29" s="67"/>
      <c r="N29" s="15"/>
    </row>
    <row r="30" spans="1:14" ht="14.25" customHeight="1" x14ac:dyDescent="0.3">
      <c r="A30" s="77" t="s">
        <v>38</v>
      </c>
      <c r="B30" s="78"/>
      <c r="C30" s="78"/>
      <c r="D30" s="93" t="s">
        <v>39</v>
      </c>
      <c r="E30" s="94"/>
      <c r="F30" s="94"/>
      <c r="G30" s="94"/>
      <c r="H30" s="94"/>
      <c r="I30" s="94"/>
      <c r="J30" s="94"/>
      <c r="K30" s="84"/>
      <c r="L30" s="85"/>
      <c r="N30" s="15"/>
    </row>
    <row r="31" spans="1:14" ht="14.25" customHeight="1" x14ac:dyDescent="0.3">
      <c r="A31" s="86"/>
      <c r="B31" s="87"/>
      <c r="C31" s="87"/>
      <c r="D31" s="95" t="s">
        <v>40</v>
      </c>
      <c r="E31" s="96"/>
      <c r="F31" s="63"/>
      <c r="G31" s="63"/>
      <c r="H31" s="63"/>
      <c r="I31" s="63"/>
      <c r="J31" s="63"/>
      <c r="K31" s="88"/>
      <c r="L31" s="89"/>
      <c r="N31" s="15"/>
    </row>
    <row r="32" spans="1:14" ht="14.25" customHeight="1" x14ac:dyDescent="0.3">
      <c r="A32" s="77" t="s">
        <v>41</v>
      </c>
      <c r="B32" s="78"/>
      <c r="C32" s="93" t="s">
        <v>42</v>
      </c>
      <c r="D32" s="78"/>
      <c r="E32" s="78"/>
      <c r="F32" s="78"/>
      <c r="G32" s="78"/>
      <c r="H32" s="78"/>
      <c r="I32" s="78"/>
      <c r="J32" s="78"/>
      <c r="K32" s="84"/>
      <c r="L32" s="85"/>
      <c r="N32" s="15"/>
    </row>
    <row r="33" spans="1:14" ht="14.25" customHeight="1" x14ac:dyDescent="0.3">
      <c r="A33" s="62"/>
      <c r="B33" s="63"/>
      <c r="C33" s="95" t="s">
        <v>43</v>
      </c>
      <c r="D33" s="63"/>
      <c r="E33" s="63"/>
      <c r="F33" s="63"/>
      <c r="G33" s="63"/>
      <c r="H33" s="63"/>
      <c r="I33" s="63"/>
      <c r="J33" s="63"/>
      <c r="K33" s="88"/>
      <c r="L33" s="89"/>
      <c r="N33" s="15"/>
    </row>
    <row r="34" spans="1:14" ht="15" customHeight="1" x14ac:dyDescent="0.3">
      <c r="A34" s="62" t="s">
        <v>44</v>
      </c>
      <c r="B34" s="63"/>
      <c r="C34" s="63"/>
      <c r="D34" s="63"/>
      <c r="E34" s="63"/>
      <c r="F34" s="63"/>
      <c r="G34" s="63"/>
      <c r="H34" s="63"/>
      <c r="I34" s="63"/>
      <c r="J34" s="64" t="s">
        <v>45</v>
      </c>
      <c r="K34" s="97">
        <f>SUM(K29:K33)</f>
        <v>420984.93</v>
      </c>
      <c r="L34" s="98"/>
      <c r="M34" s="67"/>
      <c r="N34" s="15"/>
    </row>
    <row r="35" spans="1:14" ht="15" customHeight="1" x14ac:dyDescent="0.3">
      <c r="N35" s="15"/>
    </row>
    <row r="36" spans="1:14" ht="14.25" customHeight="1" x14ac:dyDescent="0.3">
      <c r="A36" s="6" t="s">
        <v>46</v>
      </c>
      <c r="B36" s="6"/>
      <c r="C36" s="6"/>
      <c r="D36" s="6"/>
      <c r="E36" s="99"/>
      <c r="F36" s="20"/>
      <c r="G36" s="5" t="s">
        <v>47</v>
      </c>
      <c r="H36" s="5"/>
      <c r="I36" s="5"/>
      <c r="J36" s="5"/>
      <c r="K36" s="5"/>
      <c r="L36" s="5"/>
      <c r="N36" s="15"/>
    </row>
    <row r="37" spans="1:14" ht="21.75" customHeight="1" x14ac:dyDescent="0.3">
      <c r="A37" s="6"/>
      <c r="B37" s="6"/>
      <c r="C37" s="6"/>
      <c r="D37" s="6"/>
      <c r="E37" s="20"/>
      <c r="G37" s="5"/>
      <c r="H37" s="5"/>
      <c r="I37" s="5"/>
      <c r="J37" s="5"/>
      <c r="K37" s="5"/>
      <c r="L37" s="5"/>
      <c r="N37" s="15"/>
    </row>
    <row r="38" spans="1:14" ht="23.25" customHeight="1" x14ac:dyDescent="0.3">
      <c r="A38" s="4" t="s">
        <v>48</v>
      </c>
      <c r="B38" s="4"/>
      <c r="C38" s="4"/>
      <c r="D38" s="4"/>
      <c r="E38" s="100"/>
      <c r="F38" s="101"/>
      <c r="G38" s="102" t="s">
        <v>49</v>
      </c>
      <c r="H38" s="103" t="s">
        <v>50</v>
      </c>
      <c r="I38" s="104"/>
      <c r="J38" s="104"/>
      <c r="K38" s="104"/>
      <c r="L38" s="105"/>
      <c r="N38" s="15"/>
    </row>
    <row r="39" spans="1:14" ht="14.25" customHeight="1" x14ac:dyDescent="0.3">
      <c r="A39" s="4"/>
      <c r="B39" s="4"/>
      <c r="C39" s="4"/>
      <c r="D39" s="4"/>
      <c r="G39" s="106" t="s">
        <v>51</v>
      </c>
      <c r="H39" s="107"/>
      <c r="I39" s="107"/>
      <c r="J39" s="107"/>
      <c r="K39" s="107"/>
      <c r="L39" s="108"/>
      <c r="N39" s="15"/>
    </row>
    <row r="40" spans="1:14" ht="14.25" customHeight="1" x14ac:dyDescent="0.3">
      <c r="A40" s="3" t="s">
        <v>52</v>
      </c>
      <c r="B40" s="2" t="s">
        <v>53</v>
      </c>
      <c r="C40" s="2"/>
      <c r="D40" s="2"/>
      <c r="E40" s="109"/>
      <c r="F40" s="109"/>
      <c r="G40" s="110" t="s">
        <v>54</v>
      </c>
      <c r="H40" s="111" t="s">
        <v>9</v>
      </c>
      <c r="I40" s="112"/>
      <c r="J40" s="112"/>
      <c r="K40" s="112"/>
      <c r="L40" s="113"/>
      <c r="N40" s="15"/>
    </row>
    <row r="41" spans="1:14" ht="14.25" customHeight="1" x14ac:dyDescent="0.3">
      <c r="A41" s="3"/>
      <c r="B41" s="2"/>
      <c r="C41" s="2"/>
      <c r="D41" s="2"/>
      <c r="E41" s="109"/>
      <c r="F41" s="109"/>
      <c r="G41" s="114" t="s">
        <v>55</v>
      </c>
      <c r="H41" s="115"/>
      <c r="I41" s="115"/>
      <c r="J41" s="115"/>
      <c r="K41" s="115"/>
      <c r="L41" s="116"/>
      <c r="N41" s="15"/>
    </row>
    <row r="42" spans="1:14" ht="14.25" customHeight="1" x14ac:dyDescent="0.3">
      <c r="A42" s="3"/>
      <c r="B42" s="2"/>
      <c r="C42" s="2"/>
      <c r="D42" s="2"/>
      <c r="E42" s="109"/>
      <c r="F42" s="109"/>
      <c r="G42" s="117" t="s">
        <v>56</v>
      </c>
      <c r="H42" s="111" t="s">
        <v>57</v>
      </c>
      <c r="I42" s="112"/>
      <c r="J42" s="112"/>
      <c r="K42" s="112"/>
      <c r="L42" s="113"/>
      <c r="N42" s="15"/>
    </row>
    <row r="43" spans="1:14" ht="14.25" customHeight="1" x14ac:dyDescent="0.3">
      <c r="A43" s="3"/>
      <c r="B43" s="2"/>
      <c r="C43" s="2"/>
      <c r="D43" s="2"/>
      <c r="E43" s="109"/>
      <c r="F43" s="109"/>
      <c r="G43" s="118"/>
      <c r="H43" s="115"/>
      <c r="I43" s="115"/>
      <c r="J43" s="115"/>
      <c r="K43" s="115"/>
      <c r="L43" s="116"/>
      <c r="N43" s="15"/>
    </row>
    <row r="44" spans="1:14" ht="14.25" customHeight="1" x14ac:dyDescent="0.3">
      <c r="A44" s="3"/>
      <c r="B44" s="2"/>
      <c r="C44" s="2"/>
      <c r="D44" s="2"/>
      <c r="E44" s="109"/>
      <c r="F44" s="109"/>
      <c r="G44" s="110" t="s">
        <v>58</v>
      </c>
      <c r="H44" s="111" t="s">
        <v>59</v>
      </c>
      <c r="I44" s="112"/>
      <c r="J44" s="113"/>
      <c r="K44" s="110" t="s">
        <v>60</v>
      </c>
      <c r="L44" s="119"/>
      <c r="N44" s="15"/>
    </row>
    <row r="45" spans="1:14" ht="14.25" customHeight="1" x14ac:dyDescent="0.3">
      <c r="A45" s="3"/>
      <c r="B45" s="2"/>
      <c r="C45" s="2"/>
      <c r="D45" s="2"/>
      <c r="E45" s="109"/>
      <c r="F45" s="109"/>
      <c r="G45" s="114" t="s">
        <v>61</v>
      </c>
      <c r="H45" s="115"/>
      <c r="I45" s="115"/>
      <c r="J45" s="116"/>
      <c r="K45" s="120">
        <v>46336</v>
      </c>
      <c r="L45" s="121"/>
      <c r="N45" s="15"/>
    </row>
    <row r="46" spans="1:14" ht="14.25" customHeight="1" x14ac:dyDescent="0.3">
      <c r="G46" s="122" t="s">
        <v>62</v>
      </c>
      <c r="H46" s="123" t="s">
        <v>63</v>
      </c>
      <c r="I46" s="124"/>
      <c r="J46" s="124"/>
      <c r="K46" s="124"/>
      <c r="L46" s="125"/>
      <c r="N46" s="15"/>
    </row>
    <row r="47" spans="1:14" ht="14.25" customHeight="1" x14ac:dyDescent="0.3">
      <c r="N47" s="15"/>
    </row>
    <row r="48" spans="1:14" ht="14.25" customHeight="1" x14ac:dyDescent="0.3">
      <c r="B48" s="1" t="s">
        <v>64</v>
      </c>
      <c r="C48" s="1"/>
      <c r="D48" s="1"/>
      <c r="E48" s="1"/>
      <c r="F48" s="1"/>
      <c r="G48" s="1"/>
      <c r="H48" s="1"/>
      <c r="I48" s="1"/>
      <c r="J48" s="1"/>
      <c r="K48" s="1"/>
      <c r="N48" s="15"/>
    </row>
    <row r="49" spans="2:14" ht="14.25" customHeight="1" x14ac:dyDescent="0.3">
      <c r="B49" s="1" t="s">
        <v>65</v>
      </c>
      <c r="C49" s="1"/>
      <c r="D49" s="1"/>
      <c r="E49" s="1"/>
      <c r="F49" s="1"/>
      <c r="G49" s="1"/>
      <c r="H49" s="1"/>
      <c r="I49" s="1"/>
      <c r="J49" s="1"/>
      <c r="L49" s="126" t="s">
        <v>66</v>
      </c>
      <c r="N49" s="15"/>
    </row>
    <row r="50" spans="2:14" ht="14.25" customHeight="1" x14ac:dyDescent="0.3">
      <c r="L50" s="127" t="s">
        <v>67</v>
      </c>
      <c r="N50" s="15"/>
    </row>
    <row r="51" spans="2:14" ht="14.25" customHeight="1" x14ac:dyDescent="0.3">
      <c r="L51" s="127"/>
      <c r="N51" s="15"/>
    </row>
    <row r="52" spans="2:14" ht="14.25" customHeight="1" x14ac:dyDescent="0.3">
      <c r="N52" s="15"/>
    </row>
    <row r="53" spans="2:14" ht="14.25" customHeight="1" x14ac:dyDescent="0.3">
      <c r="N53" s="15"/>
    </row>
    <row r="54" spans="2:14" ht="14.25" customHeight="1" x14ac:dyDescent="0.3">
      <c r="N54" s="15"/>
    </row>
    <row r="55" spans="2:14" ht="14.25" customHeight="1" x14ac:dyDescent="0.3">
      <c r="N55" s="15"/>
    </row>
    <row r="56" spans="2:14" ht="14.25" customHeight="1" x14ac:dyDescent="0.3">
      <c r="N56" s="15"/>
    </row>
    <row r="57" spans="2:14" ht="14.25" customHeight="1" x14ac:dyDescent="0.3">
      <c r="N57" s="15"/>
    </row>
    <row r="58" spans="2:14" ht="14.25" customHeight="1" x14ac:dyDescent="0.3">
      <c r="N58" s="15"/>
    </row>
    <row r="59" spans="2:14" ht="14.25" customHeight="1" x14ac:dyDescent="0.3">
      <c r="N59" s="15"/>
    </row>
    <row r="60" spans="2:14" ht="14.25" customHeight="1" x14ac:dyDescent="0.3">
      <c r="N60" s="15"/>
    </row>
    <row r="61" spans="2:14" ht="14.25" customHeight="1" x14ac:dyDescent="0.3">
      <c r="N61" s="15"/>
    </row>
    <row r="62" spans="2:14" ht="14.25" customHeight="1" x14ac:dyDescent="0.3">
      <c r="N62" s="15"/>
    </row>
    <row r="63" spans="2:14" ht="14.25" customHeight="1" x14ac:dyDescent="0.3">
      <c r="N63" s="15"/>
    </row>
    <row r="64" spans="2:14" ht="14.25" customHeight="1" x14ac:dyDescent="0.3">
      <c r="N64" s="15"/>
    </row>
    <row r="65" spans="14:14" ht="14.25" customHeight="1" x14ac:dyDescent="0.3">
      <c r="N65" s="15"/>
    </row>
    <row r="66" spans="14:14" ht="14.25" customHeight="1" x14ac:dyDescent="0.3">
      <c r="N66" s="15"/>
    </row>
    <row r="67" spans="14:14" ht="14.25" customHeight="1" x14ac:dyDescent="0.3">
      <c r="N67" s="15"/>
    </row>
    <row r="68" spans="14:14" ht="14.25" customHeight="1" x14ac:dyDescent="0.3">
      <c r="N68" s="15"/>
    </row>
    <row r="69" spans="14:14" ht="14.25" customHeight="1" x14ac:dyDescent="0.3">
      <c r="N69" s="15"/>
    </row>
    <row r="70" spans="14:14" ht="14.25" customHeight="1" x14ac:dyDescent="0.3">
      <c r="N70" s="15"/>
    </row>
    <row r="71" spans="14:14" ht="14.25" customHeight="1" x14ac:dyDescent="0.3">
      <c r="N71" s="15"/>
    </row>
    <row r="72" spans="14:14" ht="14.25" customHeight="1" x14ac:dyDescent="0.3">
      <c r="N72" s="15"/>
    </row>
    <row r="73" spans="14:14" ht="14.25" customHeight="1" x14ac:dyDescent="0.3">
      <c r="N73" s="15"/>
    </row>
    <row r="74" spans="14:14" ht="14.25" customHeight="1" x14ac:dyDescent="0.3">
      <c r="N74" s="15"/>
    </row>
    <row r="75" spans="14:14" ht="14.25" customHeight="1" x14ac:dyDescent="0.3">
      <c r="N75" s="15"/>
    </row>
    <row r="76" spans="14:14" ht="14.25" customHeight="1" x14ac:dyDescent="0.3">
      <c r="N76" s="15"/>
    </row>
    <row r="77" spans="14:14" ht="14.25" customHeight="1" x14ac:dyDescent="0.3">
      <c r="N77" s="15"/>
    </row>
    <row r="78" spans="14:14" ht="14.25" customHeight="1" x14ac:dyDescent="0.3">
      <c r="N78" s="15"/>
    </row>
    <row r="79" spans="14:14" ht="14.25" customHeight="1" x14ac:dyDescent="0.3">
      <c r="N79" s="15"/>
    </row>
    <row r="80" spans="14:14" ht="14.25" customHeight="1" x14ac:dyDescent="0.3">
      <c r="N80" s="15"/>
    </row>
    <row r="81" spans="14:14" ht="14.25" customHeight="1" x14ac:dyDescent="0.3">
      <c r="N81" s="15"/>
    </row>
    <row r="82" spans="14:14" ht="14.25" customHeight="1" x14ac:dyDescent="0.3">
      <c r="N82" s="15"/>
    </row>
    <row r="83" spans="14:14" ht="14.25" customHeight="1" x14ac:dyDescent="0.3">
      <c r="N83" s="15"/>
    </row>
    <row r="84" spans="14:14" ht="14.25" customHeight="1" x14ac:dyDescent="0.3">
      <c r="N84" s="15"/>
    </row>
    <row r="85" spans="14:14" ht="14.25" customHeight="1" x14ac:dyDescent="0.3">
      <c r="N85" s="15"/>
    </row>
    <row r="86" spans="14:14" ht="14.25" customHeight="1" x14ac:dyDescent="0.3">
      <c r="N86" s="15"/>
    </row>
    <row r="87" spans="14:14" ht="14.25" customHeight="1" x14ac:dyDescent="0.3">
      <c r="N87" s="15"/>
    </row>
    <row r="88" spans="14:14" ht="14.25" customHeight="1" x14ac:dyDescent="0.3">
      <c r="N88" s="15"/>
    </row>
    <row r="89" spans="14:14" ht="14.25" customHeight="1" x14ac:dyDescent="0.3">
      <c r="N89" s="15"/>
    </row>
    <row r="90" spans="14:14" ht="14.25" customHeight="1" x14ac:dyDescent="0.3">
      <c r="N90" s="15"/>
    </row>
    <row r="91" spans="14:14" ht="14.25" customHeight="1" x14ac:dyDescent="0.3">
      <c r="N91" s="15"/>
    </row>
    <row r="92" spans="14:14" ht="14.25" customHeight="1" x14ac:dyDescent="0.3">
      <c r="N92" s="15"/>
    </row>
    <row r="93" spans="14:14" ht="14.25" customHeight="1" x14ac:dyDescent="0.3">
      <c r="N93" s="15"/>
    </row>
    <row r="94" spans="14:14" ht="14.25" customHeight="1" x14ac:dyDescent="0.3">
      <c r="N94" s="15"/>
    </row>
    <row r="95" spans="14:14" ht="14.25" customHeight="1" x14ac:dyDescent="0.3">
      <c r="N95" s="15"/>
    </row>
    <row r="96" spans="14:14" ht="14.25" customHeight="1" x14ac:dyDescent="0.3">
      <c r="N96" s="15"/>
    </row>
    <row r="97" spans="14:14" ht="14.25" customHeight="1" x14ac:dyDescent="0.3">
      <c r="N97" s="15"/>
    </row>
    <row r="98" spans="14:14" ht="14.25" customHeight="1" x14ac:dyDescent="0.3">
      <c r="N98" s="15"/>
    </row>
    <row r="99" spans="14:14" ht="14.25" customHeight="1" x14ac:dyDescent="0.3">
      <c r="N99" s="15"/>
    </row>
    <row r="100" spans="14:14" ht="14.25" customHeight="1" x14ac:dyDescent="0.3">
      <c r="N100" s="15"/>
    </row>
  </sheetData>
  <sheetProtection algorithmName="SHA-512" hashValue="pLD33CvTZRY6A6iyx0z2JYg2Fwq23kWWtNRPUE2tNG7WVySkihGLS59u2jGyvsJW58wj5/VbudPyf8gDkxVRNQ==" saltValue="yIoyqpke4Boxo1O0wvh6Cw==" spinCount="100000" sheet="1" objects="1" scenarios="1"/>
  <mergeCells count="18">
    <mergeCell ref="B48:K48"/>
    <mergeCell ref="B49:J49"/>
    <mergeCell ref="J16:L16"/>
    <mergeCell ref="A36:D37"/>
    <mergeCell ref="G36:L37"/>
    <mergeCell ref="A38:D39"/>
    <mergeCell ref="A40:A45"/>
    <mergeCell ref="B40:D45"/>
    <mergeCell ref="J9:L9"/>
    <mergeCell ref="J12:L12"/>
    <mergeCell ref="A13:G13"/>
    <mergeCell ref="J13:L13"/>
    <mergeCell ref="J15:L15"/>
    <mergeCell ref="A1:G1"/>
    <mergeCell ref="I1:L1"/>
    <mergeCell ref="A2:G2"/>
    <mergeCell ref="A3:G3"/>
    <mergeCell ref="J8:L8"/>
  </mergeCells>
  <dataValidations count="2">
    <dataValidation type="list" allowBlank="1" showInputMessage="1" showErrorMessage="1" promptTitle="Change of address" prompt="Select ☒ if there is a change of address or representative." sqref="A15" xr:uid="{00000000-0002-0000-0000-000000000000}">
      <formula1>"☐,☒"</formula1>
      <formula2>0</formula2>
    </dataValidation>
    <dataValidation type="custom" errorStyle="warning" allowBlank="1" showInputMessage="1" showErrorMessage="1" errorTitle="Check Org. ID#" error="This looks like a P5 number (6 or more digits). Please enter Org. ID, not P5 number. Continue anyway?" promptTitle="Org. ID#" prompt="Please enter Org. ID, not P5 number." sqref="G9" xr:uid="{00000000-0002-0000-0000-000001000000}">
      <formula1>LEN(G9)&lt;=5</formula1>
      <formula2>0</formula2>
    </dataValidation>
  </dataValidations>
  <hyperlinks>
    <hyperlink ref="B40" r:id="rId1" xr:uid="{00000000-0004-0000-0000-000000000000}"/>
  </hyperlinks>
  <pageMargins left="0.5" right="0.25"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5"/>
  <sheetViews>
    <sheetView zoomScale="90" zoomScaleNormal="90" workbookViewId="0">
      <selection activeCell="H66" sqref="H66"/>
    </sheetView>
  </sheetViews>
  <sheetFormatPr defaultColWidth="8.6640625" defaultRowHeight="14.4" x14ac:dyDescent="0.3"/>
  <cols>
    <col min="1" max="1" width="10.88671875" style="15" customWidth="1"/>
    <col min="2" max="2" width="64.109375" style="15" customWidth="1"/>
    <col min="3" max="4" width="19.5546875" style="15" customWidth="1"/>
    <col min="5" max="5" width="27.5546875" style="15" customWidth="1"/>
    <col min="7" max="7" width="21.109375" style="15" customWidth="1"/>
    <col min="8" max="16384" width="8.6640625" style="15"/>
  </cols>
  <sheetData>
    <row r="1" spans="1:7" ht="27.75" customHeight="1" x14ac:dyDescent="0.3">
      <c r="A1" s="216" t="s">
        <v>68</v>
      </c>
      <c r="B1" s="216"/>
      <c r="C1" s="128"/>
      <c r="D1" s="128"/>
      <c r="E1" s="129"/>
      <c r="G1" s="130" t="s">
        <v>69</v>
      </c>
    </row>
    <row r="2" spans="1:7" ht="27.75" customHeight="1" x14ac:dyDescent="0.3">
      <c r="A2" s="131"/>
      <c r="B2" s="132"/>
      <c r="C2" s="217" t="s">
        <v>70</v>
      </c>
      <c r="D2" s="218" t="s">
        <v>71</v>
      </c>
      <c r="E2" s="219" t="s">
        <v>72</v>
      </c>
    </row>
    <row r="3" spans="1:7" ht="15" customHeight="1" x14ac:dyDescent="0.3">
      <c r="A3" s="220" t="s">
        <v>73</v>
      </c>
      <c r="B3" s="220"/>
      <c r="C3" s="217"/>
      <c r="D3" s="218"/>
      <c r="E3" s="219"/>
    </row>
    <row r="4" spans="1:7" ht="15" customHeight="1" x14ac:dyDescent="0.3">
      <c r="A4" s="134" t="s">
        <v>74</v>
      </c>
      <c r="B4" s="135" t="s">
        <v>75</v>
      </c>
      <c r="C4" s="136"/>
      <c r="D4" s="137"/>
      <c r="E4" s="138"/>
    </row>
    <row r="5" spans="1:7" ht="15" customHeight="1" x14ac:dyDescent="0.3">
      <c r="A5" s="139">
        <v>480</v>
      </c>
      <c r="B5" s="140" t="s">
        <v>76</v>
      </c>
      <c r="C5" s="141"/>
      <c r="D5" s="142"/>
      <c r="E5" s="143"/>
      <c r="F5" t="str">
        <f t="shared" ref="F5:F12" si="0">IF(AND(C5="",OR(D5&lt;&gt;"",E5&lt;&gt;"")),"Must enter Unit of Measure","")</f>
        <v/>
      </c>
    </row>
    <row r="6" spans="1:7" ht="15" customHeight="1" x14ac:dyDescent="0.3">
      <c r="A6" s="139">
        <v>481</v>
      </c>
      <c r="B6" s="140" t="s">
        <v>77</v>
      </c>
      <c r="C6" s="141"/>
      <c r="D6" s="142"/>
      <c r="E6" s="144"/>
      <c r="F6" t="str">
        <f t="shared" si="0"/>
        <v/>
      </c>
    </row>
    <row r="7" spans="1:7" ht="15" customHeight="1" x14ac:dyDescent="0.3">
      <c r="A7" s="139">
        <v>482</v>
      </c>
      <c r="B7" s="140" t="s">
        <v>78</v>
      </c>
      <c r="C7" s="141"/>
      <c r="D7" s="142"/>
      <c r="E7" s="144"/>
      <c r="F7" t="str">
        <f t="shared" si="0"/>
        <v/>
      </c>
    </row>
    <row r="8" spans="1:7" ht="15" customHeight="1" x14ac:dyDescent="0.3">
      <c r="A8" s="139">
        <v>483</v>
      </c>
      <c r="B8" s="140" t="s">
        <v>79</v>
      </c>
      <c r="C8" s="141"/>
      <c r="D8" s="142"/>
      <c r="E8" s="144"/>
      <c r="F8" t="str">
        <f t="shared" si="0"/>
        <v/>
      </c>
    </row>
    <row r="9" spans="1:7" ht="15" customHeight="1" x14ac:dyDescent="0.3">
      <c r="A9" s="139">
        <v>489.1</v>
      </c>
      <c r="B9" s="140" t="s">
        <v>80</v>
      </c>
      <c r="C9" s="141"/>
      <c r="D9" s="142"/>
      <c r="E9" s="144"/>
      <c r="F9" t="str">
        <f t="shared" si="0"/>
        <v/>
      </c>
    </row>
    <row r="10" spans="1:7" ht="15" customHeight="1" x14ac:dyDescent="0.3">
      <c r="A10" s="139">
        <v>489.2</v>
      </c>
      <c r="B10" s="140" t="s">
        <v>81</v>
      </c>
      <c r="C10" s="145" t="s">
        <v>82</v>
      </c>
      <c r="D10" s="146">
        <v>198450212</v>
      </c>
      <c r="E10" s="147">
        <v>84215630</v>
      </c>
      <c r="F10" t="str">
        <f t="shared" si="0"/>
        <v/>
      </c>
    </row>
    <row r="11" spans="1:7" ht="15" customHeight="1" x14ac:dyDescent="0.3">
      <c r="A11" s="139">
        <v>489.3</v>
      </c>
      <c r="B11" s="140" t="s">
        <v>83</v>
      </c>
      <c r="C11" s="141"/>
      <c r="D11" s="142"/>
      <c r="E11" s="144"/>
      <c r="F11" t="str">
        <f t="shared" si="0"/>
        <v/>
      </c>
    </row>
    <row r="12" spans="1:7" ht="15" customHeight="1" x14ac:dyDescent="0.3">
      <c r="A12" s="139">
        <v>489.4</v>
      </c>
      <c r="B12" s="140" t="s">
        <v>84</v>
      </c>
      <c r="C12" s="141"/>
      <c r="D12" s="142"/>
      <c r="E12" s="144"/>
      <c r="F12" t="str">
        <f t="shared" si="0"/>
        <v/>
      </c>
    </row>
    <row r="13" spans="1:7" ht="24" customHeight="1" x14ac:dyDescent="0.3">
      <c r="A13" s="139">
        <v>495</v>
      </c>
      <c r="B13" s="148" t="s">
        <v>85</v>
      </c>
      <c r="C13" s="149" t="s">
        <v>82</v>
      </c>
      <c r="D13" s="150"/>
      <c r="E13" s="151">
        <v>29372</v>
      </c>
    </row>
    <row r="14" spans="1:7" ht="22.5" customHeight="1" x14ac:dyDescent="0.3">
      <c r="A14" s="152"/>
      <c r="B14" s="153" t="s">
        <v>86</v>
      </c>
      <c r="C14" s="137"/>
      <c r="D14" s="154">
        <f>SUMPRODUCT(ROUND(D5:D13,0))</f>
        <v>198450212</v>
      </c>
      <c r="E14" s="155">
        <f>ROUND(SUM(E5:E13),0)</f>
        <v>84245002</v>
      </c>
      <c r="F14" s="156"/>
    </row>
    <row r="15" spans="1:7" ht="14.25" customHeight="1" x14ac:dyDescent="0.3"/>
    <row r="16" spans="1:7" ht="27.75" customHeight="1" x14ac:dyDescent="0.3">
      <c r="A16" s="216" t="s">
        <v>87</v>
      </c>
      <c r="B16" s="216"/>
      <c r="C16" s="157"/>
      <c r="D16" s="157"/>
      <c r="E16" s="129"/>
    </row>
    <row r="17" spans="1:6" ht="27.75" customHeight="1" x14ac:dyDescent="0.3">
      <c r="A17" s="131"/>
      <c r="B17" s="132"/>
      <c r="C17" s="221" t="s">
        <v>70</v>
      </c>
      <c r="D17" s="222" t="s">
        <v>71</v>
      </c>
      <c r="E17" s="223" t="s">
        <v>72</v>
      </c>
    </row>
    <row r="18" spans="1:6" ht="42" customHeight="1" x14ac:dyDescent="0.3">
      <c r="A18" s="224" t="s">
        <v>88</v>
      </c>
      <c r="B18" s="224"/>
      <c r="C18" s="221"/>
      <c r="D18" s="222"/>
      <c r="E18" s="223"/>
    </row>
    <row r="19" spans="1:6" ht="15" customHeight="1" x14ac:dyDescent="0.3">
      <c r="A19" s="134" t="s">
        <v>74</v>
      </c>
      <c r="B19" s="158" t="s">
        <v>75</v>
      </c>
      <c r="C19" s="159"/>
      <c r="D19" s="160"/>
      <c r="E19" s="161"/>
    </row>
    <row r="20" spans="1:6" ht="15" customHeight="1" x14ac:dyDescent="0.3">
      <c r="A20" s="139">
        <v>480</v>
      </c>
      <c r="B20" s="140" t="s">
        <v>76</v>
      </c>
      <c r="C20" s="162"/>
      <c r="D20" s="163"/>
      <c r="E20" s="143"/>
      <c r="F20" t="str">
        <f t="shared" ref="F20:F27" si="1">IF(AND(C20="",OR(D20&lt;&gt;"",E20&lt;&gt;"")),"Must enter Unit of Measure","")</f>
        <v/>
      </c>
    </row>
    <row r="21" spans="1:6" ht="15" customHeight="1" x14ac:dyDescent="0.3">
      <c r="A21" s="139">
        <v>481</v>
      </c>
      <c r="B21" s="140" t="s">
        <v>77</v>
      </c>
      <c r="C21" s="136"/>
      <c r="D21" s="164"/>
      <c r="E21" s="165"/>
      <c r="F21" t="str">
        <f t="shared" si="1"/>
        <v/>
      </c>
    </row>
    <row r="22" spans="1:6" ht="15" customHeight="1" x14ac:dyDescent="0.3">
      <c r="A22" s="139">
        <v>482</v>
      </c>
      <c r="B22" s="140" t="s">
        <v>78</v>
      </c>
      <c r="C22" s="141"/>
      <c r="D22" s="142"/>
      <c r="E22" s="144"/>
      <c r="F22" t="str">
        <f t="shared" si="1"/>
        <v/>
      </c>
    </row>
    <row r="23" spans="1:6" ht="15" customHeight="1" x14ac:dyDescent="0.3">
      <c r="A23" s="139">
        <v>483</v>
      </c>
      <c r="B23" s="140" t="s">
        <v>79</v>
      </c>
      <c r="C23" s="141"/>
      <c r="D23" s="142"/>
      <c r="E23" s="144"/>
      <c r="F23" t="str">
        <f t="shared" si="1"/>
        <v/>
      </c>
    </row>
    <row r="24" spans="1:6" ht="15" customHeight="1" x14ac:dyDescent="0.3">
      <c r="A24" s="139">
        <v>489.1</v>
      </c>
      <c r="B24" s="140" t="s">
        <v>80</v>
      </c>
      <c r="C24" s="141"/>
      <c r="D24" s="142"/>
      <c r="E24" s="144"/>
      <c r="F24" t="str">
        <f t="shared" si="1"/>
        <v/>
      </c>
    </row>
    <row r="25" spans="1:6" ht="15" customHeight="1" x14ac:dyDescent="0.3">
      <c r="A25" s="139">
        <v>489.2</v>
      </c>
      <c r="B25" s="140" t="s">
        <v>81</v>
      </c>
      <c r="C25" s="145" t="s">
        <v>82</v>
      </c>
      <c r="D25" s="146">
        <v>1250000</v>
      </c>
      <c r="E25" s="147">
        <v>18650</v>
      </c>
      <c r="F25" t="str">
        <f t="shared" si="1"/>
        <v/>
      </c>
    </row>
    <row r="26" spans="1:6" ht="15" customHeight="1" x14ac:dyDescent="0.3">
      <c r="A26" s="139">
        <v>489.3</v>
      </c>
      <c r="B26" s="140" t="s">
        <v>83</v>
      </c>
      <c r="C26" s="141"/>
      <c r="D26" s="142"/>
      <c r="E26" s="144"/>
      <c r="F26" t="str">
        <f t="shared" si="1"/>
        <v/>
      </c>
    </row>
    <row r="27" spans="1:6" ht="15" customHeight="1" x14ac:dyDescent="0.3">
      <c r="A27" s="139">
        <v>489.4</v>
      </c>
      <c r="B27" s="140" t="s">
        <v>84</v>
      </c>
      <c r="C27" s="141"/>
      <c r="D27" s="142"/>
      <c r="E27" s="144"/>
      <c r="F27" t="str">
        <f t="shared" si="1"/>
        <v/>
      </c>
    </row>
    <row r="28" spans="1:6" ht="24" customHeight="1" x14ac:dyDescent="0.3">
      <c r="A28" s="139">
        <v>495</v>
      </c>
      <c r="B28" s="148" t="s">
        <v>89</v>
      </c>
      <c r="C28" s="166"/>
      <c r="D28" s="150"/>
      <c r="E28" s="151">
        <v>29372</v>
      </c>
      <c r="F28" t="str">
        <f>IF(AND(E28&lt;&gt;0,E72=0),"Provide reason in Company Notes","")</f>
        <v/>
      </c>
    </row>
    <row r="29" spans="1:6" ht="21.75" customHeight="1" x14ac:dyDescent="0.3">
      <c r="A29" s="167"/>
      <c r="B29" s="168" t="s">
        <v>90</v>
      </c>
      <c r="C29" s="169"/>
      <c r="D29" s="170">
        <f>SUMPRODUCT(ROUND(D20:D28,0))</f>
        <v>1250000</v>
      </c>
      <c r="E29" s="171">
        <f>ROUND(SUM(E20:E28),0)</f>
        <v>48022</v>
      </c>
      <c r="F29" s="156"/>
    </row>
    <row r="30" spans="1:6" ht="14.25" customHeight="1" x14ac:dyDescent="0.3"/>
    <row r="31" spans="1:6" ht="27.75" customHeight="1" x14ac:dyDescent="0.3">
      <c r="A31" s="216" t="s">
        <v>91</v>
      </c>
      <c r="B31" s="216"/>
      <c r="C31" s="128"/>
      <c r="D31" s="128"/>
      <c r="E31" s="129"/>
    </row>
    <row r="32" spans="1:6" ht="27.75" customHeight="1" x14ac:dyDescent="0.3">
      <c r="A32" s="131"/>
      <c r="B32" s="132"/>
      <c r="C32" s="221" t="s">
        <v>70</v>
      </c>
      <c r="D32" s="222" t="s">
        <v>71</v>
      </c>
      <c r="E32" s="223" t="s">
        <v>72</v>
      </c>
    </row>
    <row r="33" spans="1:6" ht="15" customHeight="1" x14ac:dyDescent="0.3">
      <c r="A33" s="225" t="s">
        <v>92</v>
      </c>
      <c r="B33" s="225"/>
      <c r="C33" s="221"/>
      <c r="D33" s="222"/>
      <c r="E33" s="223"/>
    </row>
    <row r="34" spans="1:6" ht="15" customHeight="1" x14ac:dyDescent="0.3">
      <c r="A34" s="134" t="s">
        <v>74</v>
      </c>
      <c r="B34" s="158" t="s">
        <v>75</v>
      </c>
      <c r="C34" s="172"/>
      <c r="D34" s="173"/>
      <c r="E34" s="174"/>
    </row>
    <row r="35" spans="1:6" ht="15" customHeight="1" x14ac:dyDescent="0.3">
      <c r="A35" s="139">
        <v>800</v>
      </c>
      <c r="B35" s="140" t="s">
        <v>93</v>
      </c>
      <c r="C35" s="136"/>
      <c r="D35" s="164"/>
      <c r="E35" s="165"/>
      <c r="F35" t="str">
        <f t="shared" ref="F35:F44" si="2">IF(AND(C35="",OR(D35&lt;&gt;"",E35&lt;&gt;"")),"Must enter Unit of Measure","")</f>
        <v/>
      </c>
    </row>
    <row r="36" spans="1:6" ht="15" customHeight="1" x14ac:dyDescent="0.3">
      <c r="A36" s="139">
        <v>801</v>
      </c>
      <c r="B36" s="140" t="s">
        <v>94</v>
      </c>
      <c r="C36" s="141"/>
      <c r="D36" s="142"/>
      <c r="E36" s="144"/>
      <c r="F36" t="str">
        <f t="shared" si="2"/>
        <v/>
      </c>
    </row>
    <row r="37" spans="1:6" ht="15" customHeight="1" x14ac:dyDescent="0.3">
      <c r="A37" s="139">
        <v>802</v>
      </c>
      <c r="B37" s="140" t="s">
        <v>95</v>
      </c>
      <c r="C37" s="141"/>
      <c r="D37" s="142"/>
      <c r="E37" s="144"/>
      <c r="F37" t="str">
        <f t="shared" si="2"/>
        <v/>
      </c>
    </row>
    <row r="38" spans="1:6" ht="15" customHeight="1" x14ac:dyDescent="0.3">
      <c r="A38" s="139">
        <v>803</v>
      </c>
      <c r="B38" s="140" t="s">
        <v>96</v>
      </c>
      <c r="C38" s="141"/>
      <c r="D38" s="142"/>
      <c r="E38" s="144"/>
      <c r="F38" t="str">
        <f t="shared" si="2"/>
        <v/>
      </c>
    </row>
    <row r="39" spans="1:6" ht="15" customHeight="1" x14ac:dyDescent="0.3">
      <c r="A39" s="139">
        <v>804</v>
      </c>
      <c r="B39" s="140" t="s">
        <v>97</v>
      </c>
      <c r="C39" s="141"/>
      <c r="D39" s="142"/>
      <c r="E39" s="144"/>
      <c r="F39" t="str">
        <f t="shared" si="2"/>
        <v/>
      </c>
    </row>
    <row r="40" spans="1:6" ht="15" customHeight="1" x14ac:dyDescent="0.3">
      <c r="A40" s="167">
        <v>806</v>
      </c>
      <c r="B40" s="175" t="s">
        <v>98</v>
      </c>
      <c r="C40" s="145" t="s">
        <v>82</v>
      </c>
      <c r="D40" s="146">
        <v>-2150</v>
      </c>
      <c r="E40" s="147">
        <v>-6</v>
      </c>
      <c r="F40" t="str">
        <f t="shared" si="2"/>
        <v/>
      </c>
    </row>
    <row r="41" spans="1:6" ht="15" customHeight="1" x14ac:dyDescent="0.3">
      <c r="A41" s="167">
        <v>807</v>
      </c>
      <c r="B41" s="175" t="s">
        <v>99</v>
      </c>
      <c r="C41" s="141"/>
      <c r="D41" s="142"/>
      <c r="E41" s="144"/>
      <c r="F41" t="str">
        <f t="shared" si="2"/>
        <v/>
      </c>
    </row>
    <row r="42" spans="1:6" ht="15" customHeight="1" x14ac:dyDescent="0.3">
      <c r="A42" s="167" t="s">
        <v>100</v>
      </c>
      <c r="B42" s="176" t="s">
        <v>101</v>
      </c>
      <c r="C42" s="141"/>
      <c r="D42" s="142"/>
      <c r="E42" s="144"/>
      <c r="F42" t="str">
        <f t="shared" si="2"/>
        <v/>
      </c>
    </row>
    <row r="43" spans="1:6" ht="15" customHeight="1" x14ac:dyDescent="0.3">
      <c r="A43" s="167">
        <v>813</v>
      </c>
      <c r="B43" s="175" t="s">
        <v>102</v>
      </c>
      <c r="C43" s="141"/>
      <c r="D43" s="142"/>
      <c r="E43" s="144"/>
      <c r="F43" t="str">
        <f t="shared" si="2"/>
        <v/>
      </c>
    </row>
    <row r="44" spans="1:6" ht="15" customHeight="1" x14ac:dyDescent="0.3">
      <c r="A44" s="167">
        <v>858</v>
      </c>
      <c r="B44" s="175" t="s">
        <v>103</v>
      </c>
      <c r="C44" s="166"/>
      <c r="D44" s="150"/>
      <c r="E44" s="177"/>
      <c r="F44" t="str">
        <f t="shared" si="2"/>
        <v/>
      </c>
    </row>
    <row r="45" spans="1:6" ht="24.75" customHeight="1" x14ac:dyDescent="0.3">
      <c r="A45" s="169"/>
      <c r="B45" s="168" t="s">
        <v>104</v>
      </c>
      <c r="C45" s="169"/>
      <c r="D45" s="170">
        <f>SUMPRODUCT(ROUND(D35:D44,0))</f>
        <v>-2150</v>
      </c>
      <c r="E45" s="171">
        <f>ROUND(SUM(E35:E44),0)</f>
        <v>-6</v>
      </c>
      <c r="F45" s="156"/>
    </row>
    <row r="46" spans="1:6" ht="15" customHeight="1" x14ac:dyDescent="0.3">
      <c r="A46" s="17"/>
      <c r="B46" s="178" t="s">
        <v>105</v>
      </c>
      <c r="C46" s="179"/>
      <c r="D46" s="179"/>
      <c r="E46" s="179"/>
    </row>
    <row r="47" spans="1:6" ht="15" customHeight="1" x14ac:dyDescent="0.3">
      <c r="A47" s="17"/>
      <c r="B47" s="180" t="s">
        <v>106</v>
      </c>
    </row>
    <row r="48" spans="1:6" ht="15" customHeight="1" x14ac:dyDescent="0.3">
      <c r="A48" s="181" t="s">
        <v>107</v>
      </c>
      <c r="B48" s="182"/>
    </row>
    <row r="49" spans="1:6" ht="15" customHeight="1" x14ac:dyDescent="0.3">
      <c r="A49" s="183" t="s">
        <v>108</v>
      </c>
    </row>
    <row r="50" spans="1:6" ht="30" customHeight="1" x14ac:dyDescent="0.3">
      <c r="A50" s="184" t="s">
        <v>109</v>
      </c>
      <c r="B50" s="184" t="s">
        <v>110</v>
      </c>
      <c r="C50" s="133" t="s">
        <v>111</v>
      </c>
      <c r="D50" s="184" t="s">
        <v>71</v>
      </c>
      <c r="E50" s="185" t="s">
        <v>72</v>
      </c>
    </row>
    <row r="51" spans="1:6" ht="15.75" customHeight="1" x14ac:dyDescent="0.3">
      <c r="A51" s="186">
        <v>495350</v>
      </c>
      <c r="B51" s="187" t="s">
        <v>112</v>
      </c>
      <c r="C51" s="141"/>
      <c r="D51" s="142"/>
      <c r="E51" s="188">
        <v>16422</v>
      </c>
      <c r="F51" t="str">
        <f t="shared" ref="F51:F61" si="3">IF(AND(C51="",D51&lt;&gt;""),"Must enter Unit of Measure","")</f>
        <v/>
      </c>
    </row>
    <row r="52" spans="1:6" ht="15.75" customHeight="1" x14ac:dyDescent="0.3">
      <c r="A52" s="186">
        <v>495352</v>
      </c>
      <c r="B52" s="187" t="s">
        <v>113</v>
      </c>
      <c r="C52" s="141"/>
      <c r="D52" s="142"/>
      <c r="E52" s="188">
        <v>9800</v>
      </c>
      <c r="F52" t="str">
        <f t="shared" si="3"/>
        <v/>
      </c>
    </row>
    <row r="53" spans="1:6" ht="15.75" customHeight="1" x14ac:dyDescent="0.3">
      <c r="A53" s="186">
        <v>495700</v>
      </c>
      <c r="B53" s="187" t="s">
        <v>114</v>
      </c>
      <c r="C53" s="141"/>
      <c r="D53" s="142"/>
      <c r="E53" s="188">
        <v>3150</v>
      </c>
      <c r="F53" t="str">
        <f t="shared" si="3"/>
        <v/>
      </c>
    </row>
    <row r="54" spans="1:6" ht="15.75" customHeight="1" x14ac:dyDescent="0.3">
      <c r="A54" s="189"/>
      <c r="B54" s="190"/>
      <c r="C54" s="141"/>
      <c r="D54" s="142"/>
      <c r="E54" s="143"/>
      <c r="F54" t="str">
        <f t="shared" si="3"/>
        <v/>
      </c>
    </row>
    <row r="55" spans="1:6" ht="15.75" customHeight="1" x14ac:dyDescent="0.3">
      <c r="A55" s="189"/>
      <c r="B55" s="190"/>
      <c r="C55" s="141"/>
      <c r="D55" s="142"/>
      <c r="E55" s="143"/>
      <c r="F55" t="str">
        <f t="shared" si="3"/>
        <v/>
      </c>
    </row>
    <row r="56" spans="1:6" ht="15.75" customHeight="1" x14ac:dyDescent="0.3">
      <c r="A56" s="189"/>
      <c r="B56" s="190"/>
      <c r="C56" s="141"/>
      <c r="D56" s="142"/>
      <c r="E56" s="143"/>
      <c r="F56" t="str">
        <f t="shared" si="3"/>
        <v/>
      </c>
    </row>
    <row r="57" spans="1:6" ht="15.75" customHeight="1" x14ac:dyDescent="0.3">
      <c r="A57" s="189"/>
      <c r="B57" s="190"/>
      <c r="C57" s="141"/>
      <c r="D57" s="142"/>
      <c r="E57" s="143"/>
      <c r="F57" t="str">
        <f t="shared" si="3"/>
        <v/>
      </c>
    </row>
    <row r="58" spans="1:6" ht="15.75" customHeight="1" x14ac:dyDescent="0.3">
      <c r="A58" s="189"/>
      <c r="B58" s="190"/>
      <c r="C58" s="141"/>
      <c r="D58" s="142"/>
      <c r="E58" s="143"/>
      <c r="F58" t="str">
        <f t="shared" si="3"/>
        <v/>
      </c>
    </row>
    <row r="59" spans="1:6" ht="15.75" customHeight="1" x14ac:dyDescent="0.3">
      <c r="A59" s="189"/>
      <c r="B59" s="190"/>
      <c r="C59" s="141"/>
      <c r="D59" s="142"/>
      <c r="E59" s="143"/>
      <c r="F59" t="str">
        <f t="shared" si="3"/>
        <v/>
      </c>
    </row>
    <row r="60" spans="1:6" ht="15.75" customHeight="1" x14ac:dyDescent="0.3">
      <c r="A60" s="189"/>
      <c r="B60" s="190"/>
      <c r="C60" s="141"/>
      <c r="D60" s="142"/>
      <c r="E60" s="143"/>
      <c r="F60" t="str">
        <f t="shared" si="3"/>
        <v/>
      </c>
    </row>
    <row r="61" spans="1:6" ht="15.75" customHeight="1" x14ac:dyDescent="0.3">
      <c r="A61" s="189"/>
      <c r="B61" s="190"/>
      <c r="C61" s="141"/>
      <c r="D61" s="142"/>
      <c r="E61" s="143"/>
      <c r="F61" t="str">
        <f t="shared" si="3"/>
        <v/>
      </c>
    </row>
    <row r="62" spans="1:6" ht="15.75" customHeight="1" x14ac:dyDescent="0.3">
      <c r="A62" s="152"/>
      <c r="B62" s="153" t="s">
        <v>115</v>
      </c>
      <c r="C62" s="137"/>
      <c r="D62" s="154">
        <f>SUMPRODUCT(ROUND(D51:D61,0))</f>
        <v>0</v>
      </c>
      <c r="E62" s="155">
        <f>ROUND(SUM(E51:E61),0)</f>
        <v>29372</v>
      </c>
      <c r="F62" t="str">
        <f>IF(E62&lt;&gt;E13,"Does not equal account 495 in Gross Receipts above ("&amp;TEXT(E13,"$#,##0")&amp;")","")</f>
        <v/>
      </c>
    </row>
    <row r="63" spans="1:6" ht="15.75" customHeight="1" x14ac:dyDescent="0.3">
      <c r="A63" s="191" t="s">
        <v>116</v>
      </c>
    </row>
    <row r="64" spans="1:6" ht="15.75" customHeight="1" x14ac:dyDescent="0.3">
      <c r="A64" s="192" t="s">
        <v>117</v>
      </c>
    </row>
    <row r="65" spans="1:6" ht="30" customHeight="1" x14ac:dyDescent="0.3">
      <c r="A65" s="184" t="s">
        <v>109</v>
      </c>
      <c r="B65" s="184" t="s">
        <v>118</v>
      </c>
      <c r="C65" s="133" t="s">
        <v>111</v>
      </c>
      <c r="D65" s="184" t="s">
        <v>71</v>
      </c>
      <c r="E65" s="185" t="s">
        <v>72</v>
      </c>
    </row>
    <row r="66" spans="1:6" ht="15.75" customHeight="1" x14ac:dyDescent="0.3">
      <c r="A66" s="186">
        <v>495350</v>
      </c>
      <c r="B66" s="187" t="s">
        <v>119</v>
      </c>
      <c r="C66" s="141"/>
      <c r="D66" s="142"/>
      <c r="E66" s="188">
        <v>16422</v>
      </c>
      <c r="F66" t="str">
        <f t="shared" ref="F66:F71" si="4">IF(AND(C66="",D66&lt;&gt;""),"Must enter Unit of Measure","")</f>
        <v/>
      </c>
    </row>
    <row r="67" spans="1:6" ht="15.75" customHeight="1" x14ac:dyDescent="0.3">
      <c r="A67" s="186">
        <v>495352</v>
      </c>
      <c r="B67" s="187" t="s">
        <v>120</v>
      </c>
      <c r="C67" s="141"/>
      <c r="D67" s="142"/>
      <c r="E67" s="188">
        <v>9800</v>
      </c>
      <c r="F67" t="str">
        <f t="shared" si="4"/>
        <v/>
      </c>
    </row>
    <row r="68" spans="1:6" ht="15.75" customHeight="1" x14ac:dyDescent="0.3">
      <c r="A68" s="186">
        <v>495700</v>
      </c>
      <c r="B68" s="187" t="s">
        <v>121</v>
      </c>
      <c r="C68" s="141"/>
      <c r="D68" s="142"/>
      <c r="E68" s="188">
        <v>3150</v>
      </c>
      <c r="F68" t="str">
        <f t="shared" si="4"/>
        <v/>
      </c>
    </row>
    <row r="69" spans="1:6" ht="15.75" customHeight="1" x14ac:dyDescent="0.3">
      <c r="A69" s="186">
        <v>489.2</v>
      </c>
      <c r="B69" s="187" t="s">
        <v>122</v>
      </c>
      <c r="C69" s="145" t="s">
        <v>82</v>
      </c>
      <c r="D69" s="146">
        <v>1250000</v>
      </c>
      <c r="E69" s="188">
        <v>18650</v>
      </c>
      <c r="F69" t="str">
        <f t="shared" si="4"/>
        <v/>
      </c>
    </row>
    <row r="70" spans="1:6" ht="15.75" customHeight="1" x14ac:dyDescent="0.3">
      <c r="A70" s="189"/>
      <c r="B70" s="190"/>
      <c r="C70" s="141"/>
      <c r="D70" s="142"/>
      <c r="E70" s="143"/>
      <c r="F70" t="str">
        <f t="shared" si="4"/>
        <v/>
      </c>
    </row>
    <row r="71" spans="1:6" ht="15.75" customHeight="1" x14ac:dyDescent="0.3">
      <c r="A71" s="189"/>
      <c r="B71" s="190"/>
      <c r="C71" s="141"/>
      <c r="D71" s="142"/>
      <c r="E71" s="143"/>
      <c r="F71" t="str">
        <f t="shared" si="4"/>
        <v/>
      </c>
    </row>
    <row r="72" spans="1:6" ht="15.75" customHeight="1" x14ac:dyDescent="0.3">
      <c r="A72" s="152"/>
      <c r="B72" s="153" t="s">
        <v>123</v>
      </c>
      <c r="C72" s="137"/>
      <c r="D72" s="154">
        <f>SUMPRODUCT(ROUND(D66:D71,0))</f>
        <v>1250000</v>
      </c>
      <c r="E72" s="155">
        <f>ROUND(SUM(E66:E71),0)</f>
        <v>48022</v>
      </c>
      <c r="F72" t="str">
        <f>IF(E72&lt;&gt;E29,"Does not equal Non-Taxable Receipts total above ("&amp;TEXT(E29,"$#,##0")&amp;")","")</f>
        <v/>
      </c>
    </row>
    <row r="73" spans="1:6" ht="15.75" customHeight="1" x14ac:dyDescent="0.3"/>
    <row r="74" spans="1:6" ht="15.75" customHeight="1" x14ac:dyDescent="0.3"/>
    <row r="75" spans="1:6" ht="15.75" customHeight="1" x14ac:dyDescent="0.3"/>
  </sheetData>
  <sheetProtection sheet="1" objects="1" scenarios="1" insertRows="0"/>
  <mergeCells count="15">
    <mergeCell ref="A31:B31"/>
    <mergeCell ref="C32:C33"/>
    <mergeCell ref="D32:D33"/>
    <mergeCell ref="E32:E33"/>
    <mergeCell ref="A33:B33"/>
    <mergeCell ref="A16:B16"/>
    <mergeCell ref="C17:C18"/>
    <mergeCell ref="D17:D18"/>
    <mergeCell ref="E17:E18"/>
    <mergeCell ref="A18:B18"/>
    <mergeCell ref="A1:B1"/>
    <mergeCell ref="C2:C3"/>
    <mergeCell ref="D2:D3"/>
    <mergeCell ref="E2:E3"/>
    <mergeCell ref="A3:B3"/>
  </mergeCells>
  <conditionalFormatting sqref="F5:F13">
    <cfRule type="expression" dxfId="4" priority="2">
      <formula>F5&lt;&gt;""</formula>
    </cfRule>
  </conditionalFormatting>
  <conditionalFormatting sqref="F20:F28">
    <cfRule type="expression" dxfId="3" priority="3">
      <formula>F20&lt;&gt;""</formula>
    </cfRule>
  </conditionalFormatting>
  <conditionalFormatting sqref="F35:F44">
    <cfRule type="expression" dxfId="2" priority="4">
      <formula>F35&lt;&gt;""</formula>
    </cfRule>
  </conditionalFormatting>
  <conditionalFormatting sqref="F51:F62">
    <cfRule type="expression" dxfId="1" priority="5">
      <formula>F51&lt;&gt;""</formula>
    </cfRule>
  </conditionalFormatting>
  <conditionalFormatting sqref="F66:F72">
    <cfRule type="expression" dxfId="0" priority="6">
      <formula>F66&lt;&gt;""</formula>
    </cfRule>
  </conditionalFormatting>
  <dataValidations count="3">
    <dataValidation type="decimal" operator="greaterThanOrEqual" allowBlank="1" showInputMessage="1" showErrorMessage="1" errorTitle="Invalid Entry" error="Value must be numeric" sqref="D5:D13 D20:D28 D35:D44 D51:D61 D66:D71" xr:uid="{00000000-0002-0000-0100-000000000000}">
      <formula1>-999999999999</formula1>
      <formula2>0</formula2>
    </dataValidation>
    <dataValidation type="list" allowBlank="1" showInputMessage="1" showErrorMessage="1" errorTitle="Invalid unit" error="Select either MMBtu or Mcf." promptTitle="Unit of measure" prompt="Select MMBtu or Mcf." sqref="C5:C13 C20:C28 C35:C44 C51:C61 C66:C71" xr:uid="{00000000-0002-0000-0100-000001000000}">
      <formula1>"MMBtu,Mcf"</formula1>
      <formula2>0</formula2>
    </dataValidation>
    <dataValidation type="whole" operator="greaterThanOrEqual" allowBlank="1" showInputMessage="1" showErrorMessage="1" errorTitle="Whole dollars only" error="Enter a whole number (no cents). Amounts must be rounded to the nearest dollar." promptTitle="Amount" prompt="Enter a whole dollar amount (no cents)." sqref="E5:E13 E20:E28 E35:E44 E51:E61 E66:E71" xr:uid="{00000000-0002-0000-0100-000002000000}">
      <formula1>-999999999999</formula1>
      <formula2>0</formula2>
    </dataValidation>
  </dataValidations>
  <pageMargins left="0.5" right="0.25" top="0.75" bottom="0.75" header="0.511811023622047" footer="0.511811023622047"/>
  <pageSetup fitToHeight="0" orientation="portrait" horizontalDpi="300" verticalDpi="300"/>
  <rowBreaks count="1" manualBreakCount="1">
    <brk id="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7"/>
  <sheetViews>
    <sheetView showGridLines="0" topLeftCell="A17" zoomScaleNormal="100" workbookViewId="0"/>
  </sheetViews>
  <sheetFormatPr defaultColWidth="8.6640625" defaultRowHeight="14.4" x14ac:dyDescent="0.3"/>
  <cols>
    <col min="1" max="1" width="12" customWidth="1"/>
    <col min="2" max="2" width="58" customWidth="1"/>
    <col min="3" max="4" width="22" customWidth="1"/>
    <col min="5" max="5" width="18" customWidth="1"/>
    <col min="6" max="6" width="3" customWidth="1"/>
  </cols>
  <sheetData>
    <row r="1" spans="1:5" ht="17.25" customHeight="1" x14ac:dyDescent="0.3">
      <c r="A1" s="193" t="s">
        <v>124</v>
      </c>
    </row>
    <row r="2" spans="1:5" ht="15" customHeight="1" x14ac:dyDescent="0.3">
      <c r="A2" s="194" t="s">
        <v>125</v>
      </c>
    </row>
    <row r="3" spans="1:5" ht="42" customHeight="1" x14ac:dyDescent="0.3">
      <c r="A3" s="226" t="s">
        <v>126</v>
      </c>
      <c r="B3" s="226"/>
      <c r="C3" s="226"/>
      <c r="D3" s="226"/>
      <c r="E3" s="226"/>
    </row>
    <row r="5" spans="1:5" ht="15" customHeight="1" x14ac:dyDescent="0.3">
      <c r="A5" s="195" t="s">
        <v>127</v>
      </c>
    </row>
    <row r="6" spans="1:5" ht="43.5" customHeight="1" x14ac:dyDescent="0.3">
      <c r="A6" s="196" t="s">
        <v>128</v>
      </c>
      <c r="B6" s="196" t="s">
        <v>75</v>
      </c>
      <c r="C6" s="196" t="s">
        <v>129</v>
      </c>
      <c r="D6" s="196" t="s">
        <v>130</v>
      </c>
      <c r="E6" s="196" t="s">
        <v>131</v>
      </c>
    </row>
    <row r="7" spans="1:5" ht="15" customHeight="1" x14ac:dyDescent="0.3">
      <c r="A7" s="197">
        <v>495350</v>
      </c>
      <c r="B7" s="198" t="s">
        <v>112</v>
      </c>
      <c r="C7" s="199">
        <v>16422.400000000001</v>
      </c>
      <c r="D7" s="200">
        <f>ROUND(C7,0)</f>
        <v>16422</v>
      </c>
      <c r="E7" s="201">
        <f>D7-C7</f>
        <v>-0.40000000000145519</v>
      </c>
    </row>
    <row r="8" spans="1:5" ht="15" customHeight="1" x14ac:dyDescent="0.3">
      <c r="A8" s="197">
        <v>495352</v>
      </c>
      <c r="B8" s="198" t="s">
        <v>113</v>
      </c>
      <c r="C8" s="199">
        <v>9800.4</v>
      </c>
      <c r="D8" s="200">
        <f>ROUND(C8,0)</f>
        <v>9800</v>
      </c>
      <c r="E8" s="201">
        <f>D8-C8</f>
        <v>-0.3999999999996362</v>
      </c>
    </row>
    <row r="9" spans="1:5" ht="15" customHeight="1" x14ac:dyDescent="0.3">
      <c r="A9" s="197">
        <v>495700</v>
      </c>
      <c r="B9" s="198" t="s">
        <v>114</v>
      </c>
      <c r="C9" s="199">
        <v>3150.4</v>
      </c>
      <c r="D9" s="200">
        <f>ROUND(C9,0)</f>
        <v>3150</v>
      </c>
      <c r="E9" s="201">
        <f>D9-C9</f>
        <v>-0.40000000000009095</v>
      </c>
    </row>
    <row r="10" spans="1:5" ht="15" customHeight="1" x14ac:dyDescent="0.3">
      <c r="A10" s="202"/>
      <c r="B10" s="203" t="s">
        <v>132</v>
      </c>
      <c r="C10" s="204">
        <f>SUM(C7:C9)</f>
        <v>29373.200000000004</v>
      </c>
      <c r="D10" s="205">
        <f>SUM(D7:D9)</f>
        <v>29372</v>
      </c>
      <c r="E10" s="206">
        <f>D10-C10</f>
        <v>-1.2000000000043656</v>
      </c>
    </row>
    <row r="12" spans="1:5" ht="15" customHeight="1" x14ac:dyDescent="0.3">
      <c r="A12" s="207" t="s">
        <v>133</v>
      </c>
    </row>
    <row r="13" spans="1:5" ht="15" customHeight="1" x14ac:dyDescent="0.3">
      <c r="B13" s="198" t="s">
        <v>134</v>
      </c>
      <c r="C13" s="208"/>
      <c r="D13" s="200">
        <f>D10</f>
        <v>29372</v>
      </c>
    </row>
    <row r="14" spans="1:5" ht="15" customHeight="1" x14ac:dyDescent="0.3">
      <c r="B14" s="198" t="s">
        <v>135</v>
      </c>
      <c r="C14" s="208"/>
      <c r="D14" s="200">
        <f>Page_2!E13</f>
        <v>29372</v>
      </c>
    </row>
    <row r="15" spans="1:5" ht="15" customHeight="1" x14ac:dyDescent="0.3">
      <c r="B15" s="198" t="s">
        <v>136</v>
      </c>
      <c r="C15" s="208"/>
      <c r="D15" s="200">
        <f>Page_2!E62</f>
        <v>29372</v>
      </c>
    </row>
    <row r="16" spans="1:5" ht="15" customHeight="1" x14ac:dyDescent="0.3">
      <c r="B16" s="209" t="s">
        <v>137</v>
      </c>
      <c r="C16" s="208"/>
      <c r="D16" s="210" t="str">
        <f>IF(AND(D13=D14,D14=D15),"TIES","DOES NOT TIE")</f>
        <v>TIES</v>
      </c>
    </row>
    <row r="18" spans="1:5" ht="15" customHeight="1" x14ac:dyDescent="0.3">
      <c r="A18" s="211" t="s">
        <v>138</v>
      </c>
    </row>
    <row r="19" spans="1:5" ht="15" customHeight="1" x14ac:dyDescent="0.3">
      <c r="B19" s="198" t="s">
        <v>139</v>
      </c>
      <c r="C19" s="208"/>
      <c r="D19" s="200">
        <f>ROUND(C10,0)</f>
        <v>29373</v>
      </c>
    </row>
    <row r="20" spans="1:5" ht="15" customHeight="1" x14ac:dyDescent="0.3">
      <c r="B20" s="198" t="s">
        <v>140</v>
      </c>
      <c r="C20" s="208"/>
      <c r="D20" s="200">
        <f>D10</f>
        <v>29372</v>
      </c>
    </row>
    <row r="21" spans="1:5" ht="15" customHeight="1" x14ac:dyDescent="0.3">
      <c r="B21" s="198" t="s">
        <v>141</v>
      </c>
      <c r="C21" s="208"/>
      <c r="D21" s="212">
        <f>D19-D20</f>
        <v>1</v>
      </c>
    </row>
    <row r="23" spans="1:5" ht="15" customHeight="1" x14ac:dyDescent="0.3">
      <c r="A23" s="195" t="s">
        <v>142</v>
      </c>
    </row>
    <row r="24" spans="1:5" ht="43.5" customHeight="1" x14ac:dyDescent="0.3">
      <c r="A24" s="196" t="s">
        <v>109</v>
      </c>
      <c r="B24" s="196" t="s">
        <v>143</v>
      </c>
      <c r="C24" s="196" t="s">
        <v>129</v>
      </c>
      <c r="D24" s="196" t="s">
        <v>130</v>
      </c>
      <c r="E24" s="196" t="s">
        <v>131</v>
      </c>
    </row>
    <row r="25" spans="1:5" ht="15" customHeight="1" x14ac:dyDescent="0.3">
      <c r="A25" s="197">
        <v>495350</v>
      </c>
      <c r="B25" s="198" t="s">
        <v>144</v>
      </c>
      <c r="C25" s="199">
        <v>16422.400000000001</v>
      </c>
      <c r="D25" s="200">
        <f>ROUND(C25,0)</f>
        <v>16422</v>
      </c>
      <c r="E25" s="201">
        <f>D25-C25</f>
        <v>-0.40000000000145519</v>
      </c>
    </row>
    <row r="26" spans="1:5" ht="15" customHeight="1" x14ac:dyDescent="0.3">
      <c r="A26" s="197">
        <v>495352</v>
      </c>
      <c r="B26" s="198" t="s">
        <v>145</v>
      </c>
      <c r="C26" s="199">
        <v>9800.4</v>
      </c>
      <c r="D26" s="200">
        <f>ROUND(C26,0)</f>
        <v>9800</v>
      </c>
      <c r="E26" s="201">
        <f>D26-C26</f>
        <v>-0.3999999999996362</v>
      </c>
    </row>
    <row r="27" spans="1:5" ht="15" customHeight="1" x14ac:dyDescent="0.3">
      <c r="A27" s="197">
        <v>495700</v>
      </c>
      <c r="B27" s="198" t="s">
        <v>146</v>
      </c>
      <c r="C27" s="199">
        <v>3150.4</v>
      </c>
      <c r="D27" s="200">
        <f>ROUND(C27,0)</f>
        <v>3150</v>
      </c>
      <c r="E27" s="201">
        <f>D27-C27</f>
        <v>-0.40000000000009095</v>
      </c>
    </row>
    <row r="28" spans="1:5" ht="15" customHeight="1" x14ac:dyDescent="0.3">
      <c r="A28" s="197">
        <v>489.2</v>
      </c>
      <c r="B28" s="198" t="s">
        <v>147</v>
      </c>
      <c r="C28" s="199">
        <v>18650.3</v>
      </c>
      <c r="D28" s="200">
        <f>ROUND(C28,0)</f>
        <v>18650</v>
      </c>
      <c r="E28" s="201">
        <f>D28-C28</f>
        <v>-0.2999999999992724</v>
      </c>
    </row>
    <row r="29" spans="1:5" ht="15" customHeight="1" x14ac:dyDescent="0.3">
      <c r="A29" s="202"/>
      <c r="B29" s="203" t="s">
        <v>132</v>
      </c>
      <c r="C29" s="204">
        <f>SUM(C25:C28)</f>
        <v>48023.5</v>
      </c>
      <c r="D29" s="205">
        <f>SUM(D25:D28)</f>
        <v>48022</v>
      </c>
      <c r="E29" s="206">
        <f>D29-C29</f>
        <v>-1.5</v>
      </c>
    </row>
    <row r="31" spans="1:5" ht="15" customHeight="1" x14ac:dyDescent="0.3">
      <c r="A31" s="207" t="s">
        <v>133</v>
      </c>
    </row>
    <row r="32" spans="1:5" ht="15" customHeight="1" x14ac:dyDescent="0.3">
      <c r="B32" s="198" t="s">
        <v>148</v>
      </c>
      <c r="C32" s="208"/>
      <c r="D32" s="200">
        <f>D29</f>
        <v>48022</v>
      </c>
    </row>
    <row r="33" spans="1:5" ht="15" customHeight="1" x14ac:dyDescent="0.3">
      <c r="B33" s="198" t="s">
        <v>149</v>
      </c>
      <c r="C33" s="208"/>
      <c r="D33" s="200">
        <f>Page_2!E29</f>
        <v>48022</v>
      </c>
    </row>
    <row r="34" spans="1:5" ht="15" customHeight="1" x14ac:dyDescent="0.3">
      <c r="B34" s="198" t="s">
        <v>150</v>
      </c>
      <c r="C34" s="208"/>
      <c r="D34" s="200">
        <f>Page_2!E72</f>
        <v>48022</v>
      </c>
    </row>
    <row r="35" spans="1:5" ht="15" customHeight="1" x14ac:dyDescent="0.3">
      <c r="B35" s="209" t="s">
        <v>137</v>
      </c>
      <c r="C35" s="208"/>
      <c r="D35" s="210" t="str">
        <f>IF(AND(D32=D33,D33=D34),"TIES","DOES NOT TIE")</f>
        <v>TIES</v>
      </c>
    </row>
    <row r="37" spans="1:5" ht="30" customHeight="1" x14ac:dyDescent="0.3">
      <c r="A37" s="226" t="s">
        <v>151</v>
      </c>
      <c r="B37" s="226"/>
      <c r="C37" s="226"/>
      <c r="D37" s="226"/>
      <c r="E37" s="226"/>
    </row>
  </sheetData>
  <mergeCells count="2">
    <mergeCell ref="A3:E3"/>
    <mergeCell ref="A37:E37"/>
  </mergeCells>
  <pageMargins left="0.75" right="0.75" top="1" bottom="1" header="0.511811023622047" footer="0.511811023622047"/>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65"/>
  <sheetViews>
    <sheetView showGridLines="0" tabSelected="1" zoomScaleNormal="100" workbookViewId="0">
      <selection activeCell="E27" sqref="E27"/>
    </sheetView>
  </sheetViews>
  <sheetFormatPr defaultColWidth="8.6640625" defaultRowHeight="14.4" x14ac:dyDescent="0.3"/>
  <cols>
    <col min="1" max="1" width="9" customWidth="1"/>
    <col min="2" max="2" width="86" customWidth="1"/>
    <col min="3" max="4" width="20" customWidth="1"/>
    <col min="5" max="5" width="18" customWidth="1"/>
  </cols>
  <sheetData>
    <row r="1" spans="1:5" ht="17.25" customHeight="1" x14ac:dyDescent="0.3">
      <c r="A1" s="193" t="s">
        <v>152</v>
      </c>
    </row>
    <row r="2" spans="1:5" ht="15" customHeight="1" x14ac:dyDescent="0.3">
      <c r="A2" s="194" t="s">
        <v>153</v>
      </c>
    </row>
    <row r="4" spans="1:5" ht="15" customHeight="1" x14ac:dyDescent="0.3">
      <c r="A4" s="196" t="s">
        <v>154</v>
      </c>
      <c r="B4" s="196" t="s">
        <v>155</v>
      </c>
      <c r="C4" s="196" t="s">
        <v>156</v>
      </c>
      <c r="D4" s="196" t="s">
        <v>157</v>
      </c>
      <c r="E4" s="196" t="s">
        <v>137</v>
      </c>
    </row>
    <row r="5" spans="1:5" ht="15" customHeight="1" x14ac:dyDescent="0.3">
      <c r="A5" s="213" t="s">
        <v>158</v>
      </c>
      <c r="B5" s="198" t="s">
        <v>159</v>
      </c>
      <c r="C5" s="214">
        <f>Page_2!E62</f>
        <v>29372</v>
      </c>
      <c r="D5" s="214">
        <f>Page_2!E13</f>
        <v>29372</v>
      </c>
      <c r="E5" s="210" t="str">
        <f t="shared" ref="E5:E11" si="0">IF(ROUND(C5-D5,2)=0,"TIES","DOES NOT TIE")</f>
        <v>TIES</v>
      </c>
    </row>
    <row r="6" spans="1:5" ht="15" customHeight="1" x14ac:dyDescent="0.3">
      <c r="A6" s="213" t="s">
        <v>160</v>
      </c>
      <c r="B6" s="198" t="s">
        <v>161</v>
      </c>
      <c r="C6" s="214">
        <f>Page_2!E72</f>
        <v>48022</v>
      </c>
      <c r="D6" s="214">
        <f>Page_2!E29</f>
        <v>48022</v>
      </c>
      <c r="E6" s="210" t="str">
        <f t="shared" si="0"/>
        <v>TIES</v>
      </c>
    </row>
    <row r="7" spans="1:5" ht="15" customHeight="1" x14ac:dyDescent="0.3">
      <c r="A7" s="213" t="s">
        <v>162</v>
      </c>
      <c r="B7" s="198" t="s">
        <v>163</v>
      </c>
      <c r="C7" s="214">
        <f>Page_2!E14</f>
        <v>84245002</v>
      </c>
      <c r="D7" s="214">
        <f>Page_1!K21</f>
        <v>84245002</v>
      </c>
      <c r="E7" s="210" t="str">
        <f t="shared" si="0"/>
        <v>TIES</v>
      </c>
    </row>
    <row r="8" spans="1:5" ht="15" customHeight="1" x14ac:dyDescent="0.3">
      <c r="A8" s="213" t="s">
        <v>164</v>
      </c>
      <c r="B8" s="198" t="s">
        <v>165</v>
      </c>
      <c r="C8" s="214">
        <f>Page_2!E29</f>
        <v>48022</v>
      </c>
      <c r="D8" s="214">
        <f>Page_1!K22</f>
        <v>48022</v>
      </c>
      <c r="E8" s="210" t="str">
        <f t="shared" si="0"/>
        <v>TIES</v>
      </c>
    </row>
    <row r="9" spans="1:5" ht="15" customHeight="1" x14ac:dyDescent="0.3">
      <c r="A9" s="213" t="s">
        <v>166</v>
      </c>
      <c r="B9" s="198" t="s">
        <v>167</v>
      </c>
      <c r="C9" s="214">
        <f>Page_2!E45</f>
        <v>-6</v>
      </c>
      <c r="D9" s="214">
        <f>Page_1!K23</f>
        <v>-6</v>
      </c>
      <c r="E9" s="210" t="str">
        <f t="shared" si="0"/>
        <v>TIES</v>
      </c>
    </row>
    <row r="10" spans="1:5" ht="15" customHeight="1" x14ac:dyDescent="0.3">
      <c r="A10" s="213" t="s">
        <v>168</v>
      </c>
      <c r="B10" s="198" t="s">
        <v>169</v>
      </c>
      <c r="C10" s="214">
        <f>Page_1!K24</f>
        <v>84196986</v>
      </c>
      <c r="D10" s="214">
        <f>MAX(0,Page_1!K21-Page_1!K22-Page_1!K23)</f>
        <v>84196986</v>
      </c>
      <c r="E10" s="210" t="str">
        <f t="shared" si="0"/>
        <v>TIES</v>
      </c>
    </row>
    <row r="11" spans="1:5" ht="15" customHeight="1" x14ac:dyDescent="0.3">
      <c r="A11" s="213" t="s">
        <v>170</v>
      </c>
      <c r="B11" s="198" t="s">
        <v>171</v>
      </c>
      <c r="C11" s="214">
        <f>Page_1!K26</f>
        <v>420984.93</v>
      </c>
      <c r="D11" s="214">
        <f>ROUND(Page_1!K24*Page_1!K25,2)</f>
        <v>420984.93</v>
      </c>
      <c r="E11" s="210" t="str">
        <f t="shared" si="0"/>
        <v>TIES</v>
      </c>
    </row>
    <row r="12" spans="1:5" ht="15" customHeight="1" x14ac:dyDescent="0.3">
      <c r="B12" s="215" t="s">
        <v>172</v>
      </c>
      <c r="E12" s="210" t="str">
        <f>IF(COUNTIF(E5:E11,"TIES")=7,"ALL TIE","CHECK")</f>
        <v>ALL TIE</v>
      </c>
    </row>
    <row r="14" spans="1:5" ht="15" customHeight="1" x14ac:dyDescent="0.3">
      <c r="A14" s="195" t="s">
        <v>173</v>
      </c>
    </row>
    <row r="65" spans="1:1" ht="15" customHeight="1" x14ac:dyDescent="0.3">
      <c r="A65" s="195" t="s">
        <v>174</v>
      </c>
    </row>
  </sheetData>
  <pageMargins left="0.75" right="0.75" top="1" bottom="1" header="0.511811023622047" footer="0.511811023622047"/>
  <pageSetup paperSize="9" fitToHeight="0" orientation="portrait" horizontalDpi="300" verticalDpi="300"/>
  <rowBreaks count="1" manualBreakCount="1">
    <brk id="64" max="16383" man="1"/>
  </rowBreaks>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Page_1</vt:lpstr>
      <vt:lpstr>Page_2</vt:lpstr>
      <vt:lpstr>Rounding_Worksheet</vt:lpstr>
      <vt:lpstr>Tie-Out_Map</vt:lpstr>
      <vt:lpstr>'Tie-Out_Map'!Print_Area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Cooper</dc:creator>
  <dc:description/>
  <cp:lastModifiedBy>Yvonne Jackson</cp:lastModifiedBy>
  <cp:revision>0</cp:revision>
  <cp:lastPrinted>2025-04-22T17:42:24Z</cp:lastPrinted>
  <dcterms:created xsi:type="dcterms:W3CDTF">2017-03-20T20:39:56Z</dcterms:created>
  <dcterms:modified xsi:type="dcterms:W3CDTF">2026-10-09T13:09:02Z</dcterms:modified>
  <dc:language>en-US</dc:language>
</cp:coreProperties>
</file>